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showInkAnnotation="0" defaultThemeVersion="124226"/>
  <bookViews>
    <workbookView xWindow="120" yWindow="120" windowWidth="9720" windowHeight="7320"/>
  </bookViews>
  <sheets>
    <sheet name="Байкал Свод" sheetId="2" r:id="rId1"/>
  </sheets>
  <definedNames>
    <definedName name="_xlnm._FilterDatabase" localSheetId="0" hidden="1">'Байкал Свод'!$A$255:$S$627</definedName>
    <definedName name="_xlnm.Print_Titles" localSheetId="0">'Байкал Свод'!$12:$14</definedName>
    <definedName name="_xlnm.Print_Area" localSheetId="0">'Байкал Свод'!$A$1:$S$627</definedName>
  </definedNames>
  <calcPr calcId="125725" fullCalcOnLoad="1"/>
</workbook>
</file>

<file path=xl/calcChain.xml><?xml version="1.0" encoding="utf-8"?>
<calcChain xmlns="http://schemas.openxmlformats.org/spreadsheetml/2006/main">
  <c r="H149" i="2"/>
  <c r="I149"/>
  <c r="J149"/>
  <c r="K149"/>
  <c r="L149"/>
  <c r="M149"/>
  <c r="N149"/>
  <c r="O149"/>
  <c r="P149"/>
  <c r="G149"/>
  <c r="H84"/>
  <c r="I84"/>
  <c r="J84"/>
  <c r="K84"/>
  <c r="L84"/>
  <c r="M84"/>
  <c r="N84"/>
  <c r="O84"/>
  <c r="P84"/>
  <c r="G84"/>
  <c r="H164"/>
  <c r="I164"/>
  <c r="J164"/>
  <c r="K164"/>
  <c r="L164"/>
  <c r="M164"/>
  <c r="N164"/>
  <c r="O164"/>
  <c r="P164"/>
  <c r="G164"/>
  <c r="H144"/>
  <c r="I144"/>
  <c r="J144"/>
  <c r="K144"/>
  <c r="L144"/>
  <c r="M144"/>
  <c r="N144"/>
  <c r="O144"/>
  <c r="P144"/>
  <c r="G144"/>
  <c r="H104"/>
  <c r="I104"/>
  <c r="J104"/>
  <c r="K104"/>
  <c r="L104"/>
  <c r="M104"/>
  <c r="N104"/>
  <c r="O104"/>
  <c r="P104"/>
  <c r="G104"/>
  <c r="H64"/>
  <c r="I64"/>
  <c r="J64"/>
  <c r="K64"/>
  <c r="L64"/>
  <c r="M64"/>
  <c r="N64"/>
  <c r="O64"/>
  <c r="P64"/>
  <c r="H58"/>
  <c r="I58"/>
  <c r="J58"/>
  <c r="K58"/>
  <c r="L58"/>
  <c r="M58"/>
  <c r="N58"/>
  <c r="O58"/>
  <c r="P58"/>
  <c r="G58"/>
  <c r="H53"/>
  <c r="I53"/>
  <c r="J53"/>
  <c r="K53"/>
  <c r="L53"/>
  <c r="M53"/>
  <c r="N53"/>
  <c r="O53"/>
  <c r="P53"/>
  <c r="G53"/>
  <c r="H48"/>
  <c r="H43"/>
  <c r="I48"/>
  <c r="I43"/>
  <c r="J48"/>
  <c r="J43"/>
  <c r="K48"/>
  <c r="K43"/>
  <c r="L48"/>
  <c r="L43"/>
  <c r="M48"/>
  <c r="M43"/>
  <c r="N48"/>
  <c r="N43"/>
  <c r="O48"/>
  <c r="O43"/>
  <c r="P48"/>
  <c r="P43"/>
  <c r="G48"/>
  <c r="G43"/>
  <c r="G70"/>
  <c r="G79"/>
  <c r="G24"/>
  <c r="K70"/>
  <c r="L70"/>
  <c r="M70"/>
  <c r="N70"/>
  <c r="O70"/>
  <c r="P70"/>
  <c r="H157"/>
  <c r="I157"/>
  <c r="J157"/>
  <c r="K157"/>
  <c r="L157"/>
  <c r="M157"/>
  <c r="N157"/>
  <c r="O157"/>
  <c r="P157"/>
  <c r="H155"/>
  <c r="I155"/>
  <c r="J155"/>
  <c r="K155"/>
  <c r="L155"/>
  <c r="M155"/>
  <c r="N155"/>
  <c r="O155"/>
  <c r="P155"/>
  <c r="L54"/>
  <c r="G242"/>
  <c r="G243"/>
  <c r="G244"/>
  <c r="I241"/>
  <c r="J241"/>
  <c r="K241"/>
  <c r="L241"/>
  <c r="M241"/>
  <c r="N241"/>
  <c r="O241"/>
  <c r="P241"/>
  <c r="H241"/>
  <c r="G241"/>
  <c r="H259"/>
  <c r="I259"/>
  <c r="J259"/>
  <c r="K259"/>
  <c r="L259"/>
  <c r="M259"/>
  <c r="N259"/>
  <c r="O259"/>
  <c r="P259"/>
  <c r="H258"/>
  <c r="I258"/>
  <c r="J258"/>
  <c r="K258"/>
  <c r="L258"/>
  <c r="M258"/>
  <c r="N258"/>
  <c r="O258"/>
  <c r="P258"/>
  <c r="K257"/>
  <c r="L257"/>
  <c r="M257"/>
  <c r="N257"/>
  <c r="O257"/>
  <c r="P257"/>
  <c r="I337"/>
  <c r="I70"/>
  <c r="J337"/>
  <c r="J70"/>
  <c r="J336"/>
  <c r="K336"/>
  <c r="L336"/>
  <c r="M336"/>
  <c r="N336"/>
  <c r="O336"/>
  <c r="P336"/>
  <c r="H337"/>
  <c r="H257"/>
  <c r="H336"/>
  <c r="G262"/>
  <c r="G286"/>
  <c r="G290"/>
  <c r="G294"/>
  <c r="G298"/>
  <c r="G302"/>
  <c r="G306"/>
  <c r="G310"/>
  <c r="G314"/>
  <c r="G318"/>
  <c r="G322"/>
  <c r="G326"/>
  <c r="G330"/>
  <c r="G334"/>
  <c r="G338"/>
  <c r="G263"/>
  <c r="G287"/>
  <c r="G291"/>
  <c r="G295"/>
  <c r="G299"/>
  <c r="G303"/>
  <c r="G307"/>
  <c r="G311"/>
  <c r="G315"/>
  <c r="G319"/>
  <c r="G323"/>
  <c r="G327"/>
  <c r="G331"/>
  <c r="G335"/>
  <c r="G339"/>
  <c r="G261"/>
  <c r="G285"/>
  <c r="G289"/>
  <c r="G293"/>
  <c r="G297"/>
  <c r="G301"/>
  <c r="G305"/>
  <c r="G309"/>
  <c r="G313"/>
  <c r="G317"/>
  <c r="G321"/>
  <c r="G325"/>
  <c r="G329"/>
  <c r="G333"/>
  <c r="G332"/>
  <c r="G260"/>
  <c r="H284"/>
  <c r="I284"/>
  <c r="J284"/>
  <c r="K284"/>
  <c r="L284"/>
  <c r="M284"/>
  <c r="N284"/>
  <c r="O284"/>
  <c r="P284"/>
  <c r="G284"/>
  <c r="H288"/>
  <c r="I288"/>
  <c r="J288"/>
  <c r="K288"/>
  <c r="L288"/>
  <c r="M288"/>
  <c r="N288"/>
  <c r="O288"/>
  <c r="G288"/>
  <c r="P288"/>
  <c r="H292"/>
  <c r="I292"/>
  <c r="J292"/>
  <c r="K292"/>
  <c r="L292"/>
  <c r="M292"/>
  <c r="N292"/>
  <c r="O292"/>
  <c r="P292"/>
  <c r="H296"/>
  <c r="I296"/>
  <c r="J296"/>
  <c r="K296"/>
  <c r="L296"/>
  <c r="M296"/>
  <c r="N296"/>
  <c r="O296"/>
  <c r="P296"/>
  <c r="H300"/>
  <c r="I300"/>
  <c r="J300"/>
  <c r="K300"/>
  <c r="L300"/>
  <c r="M300"/>
  <c r="N300"/>
  <c r="O300"/>
  <c r="P300"/>
  <c r="H304"/>
  <c r="I304"/>
  <c r="J304"/>
  <c r="K304"/>
  <c r="L304"/>
  <c r="M304"/>
  <c r="N304"/>
  <c r="O304"/>
  <c r="P304"/>
  <c r="H308"/>
  <c r="I308"/>
  <c r="J308"/>
  <c r="K308"/>
  <c r="L308"/>
  <c r="M308"/>
  <c r="N308"/>
  <c r="O308"/>
  <c r="P308"/>
  <c r="H312"/>
  <c r="I312"/>
  <c r="J312"/>
  <c r="K312"/>
  <c r="L312"/>
  <c r="M312"/>
  <c r="N312"/>
  <c r="O312"/>
  <c r="P312"/>
  <c r="H316"/>
  <c r="I316"/>
  <c r="J316"/>
  <c r="K316"/>
  <c r="L316"/>
  <c r="M316"/>
  <c r="N316"/>
  <c r="O316"/>
  <c r="P316"/>
  <c r="H320"/>
  <c r="I320"/>
  <c r="J320"/>
  <c r="K320"/>
  <c r="L320"/>
  <c r="M320"/>
  <c r="N320"/>
  <c r="O320"/>
  <c r="P320"/>
  <c r="G320"/>
  <c r="H324"/>
  <c r="I324"/>
  <c r="J324"/>
  <c r="K324"/>
  <c r="L324"/>
  <c r="M324"/>
  <c r="N324"/>
  <c r="O324"/>
  <c r="P324"/>
  <c r="H328"/>
  <c r="I328"/>
  <c r="J328"/>
  <c r="K328"/>
  <c r="L328"/>
  <c r="M328"/>
  <c r="N328"/>
  <c r="O328"/>
  <c r="P328"/>
  <c r="H332"/>
  <c r="I332"/>
  <c r="J332"/>
  <c r="K332"/>
  <c r="L332"/>
  <c r="M332"/>
  <c r="N332"/>
  <c r="O332"/>
  <c r="P332"/>
  <c r="H234"/>
  <c r="H235"/>
  <c r="H237"/>
  <c r="H245"/>
  <c r="P377"/>
  <c r="O377"/>
  <c r="O353"/>
  <c r="O348"/>
  <c r="H624"/>
  <c r="I234"/>
  <c r="I235"/>
  <c r="I237"/>
  <c r="I245"/>
  <c r="I624"/>
  <c r="J234"/>
  <c r="J235"/>
  <c r="J237"/>
  <c r="J245"/>
  <c r="J624"/>
  <c r="K234"/>
  <c r="K235"/>
  <c r="K237"/>
  <c r="K246"/>
  <c r="K375"/>
  <c r="K624"/>
  <c r="L234"/>
  <c r="L235"/>
  <c r="L237"/>
  <c r="L246"/>
  <c r="L245"/>
  <c r="L624"/>
  <c r="M234"/>
  <c r="M235"/>
  <c r="M237"/>
  <c r="M245"/>
  <c r="M624"/>
  <c r="N234"/>
  <c r="N72"/>
  <c r="N235"/>
  <c r="N233"/>
  <c r="N237"/>
  <c r="N245"/>
  <c r="N624"/>
  <c r="O234"/>
  <c r="O72"/>
  <c r="O69"/>
  <c r="O235"/>
  <c r="O237"/>
  <c r="G237"/>
  <c r="O245"/>
  <c r="O624"/>
  <c r="P234"/>
  <c r="P235"/>
  <c r="P233"/>
  <c r="P225"/>
  <c r="P237"/>
  <c r="P246"/>
  <c r="P245"/>
  <c r="P375"/>
  <c r="P374"/>
  <c r="P350"/>
  <c r="P624"/>
  <c r="G238"/>
  <c r="G625"/>
  <c r="G236"/>
  <c r="G239"/>
  <c r="G240"/>
  <c r="H77"/>
  <c r="I77"/>
  <c r="K77"/>
  <c r="L77"/>
  <c r="G247"/>
  <c r="H228"/>
  <c r="I228"/>
  <c r="J228"/>
  <c r="K228"/>
  <c r="L228"/>
  <c r="M228"/>
  <c r="N228"/>
  <c r="O228"/>
  <c r="P228"/>
  <c r="G248"/>
  <c r="H227"/>
  <c r="I227"/>
  <c r="K227"/>
  <c r="L227"/>
  <c r="P227"/>
  <c r="J226"/>
  <c r="K226"/>
  <c r="N226"/>
  <c r="O226"/>
  <c r="H351"/>
  <c r="I351"/>
  <c r="J351"/>
  <c r="L351"/>
  <c r="M351"/>
  <c r="N351"/>
  <c r="O351"/>
  <c r="G371"/>
  <c r="G372"/>
  <c r="H71"/>
  <c r="I71"/>
  <c r="J71"/>
  <c r="I370"/>
  <c r="O51"/>
  <c r="O112"/>
  <c r="O132"/>
  <c r="O152"/>
  <c r="N51"/>
  <c r="N112"/>
  <c r="N132"/>
  <c r="N152"/>
  <c r="M51"/>
  <c r="M112"/>
  <c r="M132"/>
  <c r="M152"/>
  <c r="L51"/>
  <c r="L112"/>
  <c r="L132"/>
  <c r="L152"/>
  <c r="G367"/>
  <c r="G368"/>
  <c r="G369"/>
  <c r="H366"/>
  <c r="I366"/>
  <c r="J366"/>
  <c r="K366"/>
  <c r="L366"/>
  <c r="M366"/>
  <c r="N366"/>
  <c r="O366"/>
  <c r="P366"/>
  <c r="H370"/>
  <c r="J370"/>
  <c r="K370"/>
  <c r="L370"/>
  <c r="M370"/>
  <c r="N370"/>
  <c r="O370"/>
  <c r="P370"/>
  <c r="H354"/>
  <c r="H358"/>
  <c r="H66"/>
  <c r="H25"/>
  <c r="H362"/>
  <c r="H378"/>
  <c r="H442"/>
  <c r="H446"/>
  <c r="H450"/>
  <c r="H454"/>
  <c r="H424"/>
  <c r="H428"/>
  <c r="H146"/>
  <c r="I354"/>
  <c r="I358"/>
  <c r="I362"/>
  <c r="I378"/>
  <c r="I442"/>
  <c r="I446"/>
  <c r="I450"/>
  <c r="I454"/>
  <c r="I424"/>
  <c r="I428"/>
  <c r="I146"/>
  <c r="J354"/>
  <c r="J358"/>
  <c r="J362"/>
  <c r="J378"/>
  <c r="J442"/>
  <c r="J446"/>
  <c r="J450"/>
  <c r="J454"/>
  <c r="J424"/>
  <c r="J428"/>
  <c r="K354"/>
  <c r="K358"/>
  <c r="K362"/>
  <c r="K378"/>
  <c r="K442"/>
  <c r="K446"/>
  <c r="K450"/>
  <c r="K454"/>
  <c r="K424"/>
  <c r="K146"/>
  <c r="K428"/>
  <c r="L354"/>
  <c r="L358"/>
  <c r="L362"/>
  <c r="L378"/>
  <c r="L442"/>
  <c r="L446"/>
  <c r="L450"/>
  <c r="L454"/>
  <c r="L424"/>
  <c r="L146"/>
  <c r="L428"/>
  <c r="M354"/>
  <c r="M358"/>
  <c r="M362"/>
  <c r="M378"/>
  <c r="M442"/>
  <c r="M446"/>
  <c r="M450"/>
  <c r="M454"/>
  <c r="M438"/>
  <c r="M424"/>
  <c r="M428"/>
  <c r="M146"/>
  <c r="N354"/>
  <c r="N358"/>
  <c r="N362"/>
  <c r="N378"/>
  <c r="N442"/>
  <c r="N446"/>
  <c r="N450"/>
  <c r="N454"/>
  <c r="N424"/>
  <c r="N428"/>
  <c r="O354"/>
  <c r="O358"/>
  <c r="O362"/>
  <c r="O378"/>
  <c r="O442"/>
  <c r="O446"/>
  <c r="O450"/>
  <c r="O454"/>
  <c r="O424"/>
  <c r="O146"/>
  <c r="O428"/>
  <c r="P354"/>
  <c r="P358"/>
  <c r="P362"/>
  <c r="P378"/>
  <c r="P442"/>
  <c r="P446"/>
  <c r="P450"/>
  <c r="P454"/>
  <c r="P424"/>
  <c r="P428"/>
  <c r="P146"/>
  <c r="H352"/>
  <c r="I352"/>
  <c r="J352"/>
  <c r="K352"/>
  <c r="L352"/>
  <c r="M352"/>
  <c r="N352"/>
  <c r="O352"/>
  <c r="P352"/>
  <c r="K351"/>
  <c r="P351"/>
  <c r="G356"/>
  <c r="G360"/>
  <c r="G364"/>
  <c r="G376"/>
  <c r="G380"/>
  <c r="G357"/>
  <c r="G361"/>
  <c r="G365"/>
  <c r="G381"/>
  <c r="G362"/>
  <c r="G355"/>
  <c r="G359"/>
  <c r="G363"/>
  <c r="G379"/>
  <c r="H82"/>
  <c r="H41"/>
  <c r="I82"/>
  <c r="I41"/>
  <c r="J82"/>
  <c r="J41"/>
  <c r="K82"/>
  <c r="K41"/>
  <c r="L82"/>
  <c r="L41"/>
  <c r="M82"/>
  <c r="M41"/>
  <c r="N82"/>
  <c r="N41"/>
  <c r="O82"/>
  <c r="O41"/>
  <c r="P82"/>
  <c r="P41"/>
  <c r="H40"/>
  <c r="I40"/>
  <c r="J40"/>
  <c r="K40"/>
  <c r="L40"/>
  <c r="M40"/>
  <c r="N40"/>
  <c r="O40"/>
  <c r="P40"/>
  <c r="H59"/>
  <c r="H39"/>
  <c r="H38"/>
  <c r="H160"/>
  <c r="I59"/>
  <c r="I160"/>
  <c r="J59"/>
  <c r="J160"/>
  <c r="J39"/>
  <c r="J38"/>
  <c r="K59"/>
  <c r="K160"/>
  <c r="L59"/>
  <c r="L160"/>
  <c r="M59"/>
  <c r="M160"/>
  <c r="N59"/>
  <c r="N160"/>
  <c r="N39"/>
  <c r="N38"/>
  <c r="O59"/>
  <c r="O160"/>
  <c r="O39"/>
  <c r="O38"/>
  <c r="P59"/>
  <c r="P160"/>
  <c r="H56"/>
  <c r="H36"/>
  <c r="I56"/>
  <c r="I36"/>
  <c r="J56"/>
  <c r="K56"/>
  <c r="L56"/>
  <c r="L36"/>
  <c r="M56"/>
  <c r="N56"/>
  <c r="O56"/>
  <c r="P56"/>
  <c r="H76"/>
  <c r="H35"/>
  <c r="I76"/>
  <c r="I35"/>
  <c r="J76"/>
  <c r="J35"/>
  <c r="K76"/>
  <c r="K35"/>
  <c r="L76"/>
  <c r="L35"/>
  <c r="M76"/>
  <c r="M35"/>
  <c r="N76"/>
  <c r="N35"/>
  <c r="O76"/>
  <c r="O35"/>
  <c r="P76"/>
  <c r="P35"/>
  <c r="H54"/>
  <c r="H34"/>
  <c r="H95"/>
  <c r="I54"/>
  <c r="I95"/>
  <c r="J54"/>
  <c r="J95"/>
  <c r="K54"/>
  <c r="K95"/>
  <c r="L95"/>
  <c r="M54"/>
  <c r="M95"/>
  <c r="N54"/>
  <c r="N95"/>
  <c r="O54"/>
  <c r="O34"/>
  <c r="O95"/>
  <c r="P54"/>
  <c r="P34"/>
  <c r="P95"/>
  <c r="H51"/>
  <c r="H492"/>
  <c r="H491"/>
  <c r="H490"/>
  <c r="H132"/>
  <c r="H152"/>
  <c r="I51"/>
  <c r="I492"/>
  <c r="I491"/>
  <c r="I490"/>
  <c r="I132"/>
  <c r="I152"/>
  <c r="J51"/>
  <c r="J492"/>
  <c r="J491"/>
  <c r="J490"/>
  <c r="J489"/>
  <c r="J132"/>
  <c r="J152"/>
  <c r="K51"/>
  <c r="K112"/>
  <c r="K132"/>
  <c r="K152"/>
  <c r="P51"/>
  <c r="P112"/>
  <c r="P132"/>
  <c r="P152"/>
  <c r="H151"/>
  <c r="I151"/>
  <c r="I30"/>
  <c r="J151"/>
  <c r="J30"/>
  <c r="K71"/>
  <c r="K151"/>
  <c r="L71"/>
  <c r="L151"/>
  <c r="M71"/>
  <c r="M151"/>
  <c r="M30"/>
  <c r="N71"/>
  <c r="N30"/>
  <c r="N151"/>
  <c r="O71"/>
  <c r="O30"/>
  <c r="O151"/>
  <c r="P71"/>
  <c r="P151"/>
  <c r="P30"/>
  <c r="H49"/>
  <c r="H90"/>
  <c r="H130"/>
  <c r="H150"/>
  <c r="H129"/>
  <c r="I49"/>
  <c r="I90"/>
  <c r="I130"/>
  <c r="I150"/>
  <c r="J49"/>
  <c r="J90"/>
  <c r="J130"/>
  <c r="J150"/>
  <c r="K49"/>
  <c r="K90"/>
  <c r="K130"/>
  <c r="K129"/>
  <c r="K150"/>
  <c r="K29"/>
  <c r="L49"/>
  <c r="L90"/>
  <c r="L130"/>
  <c r="L150"/>
  <c r="L129"/>
  <c r="M49"/>
  <c r="M90"/>
  <c r="M130"/>
  <c r="M150"/>
  <c r="N49"/>
  <c r="N90"/>
  <c r="N130"/>
  <c r="N150"/>
  <c r="O49"/>
  <c r="O90"/>
  <c r="O130"/>
  <c r="O129"/>
  <c r="O150"/>
  <c r="P49"/>
  <c r="P90"/>
  <c r="P130"/>
  <c r="P150"/>
  <c r="H216"/>
  <c r="H46"/>
  <c r="H484"/>
  <c r="I484"/>
  <c r="J484"/>
  <c r="K484"/>
  <c r="L484"/>
  <c r="M484"/>
  <c r="N484"/>
  <c r="O484"/>
  <c r="P484"/>
  <c r="H471"/>
  <c r="H420"/>
  <c r="H147"/>
  <c r="H387"/>
  <c r="H167"/>
  <c r="I216"/>
  <c r="I46"/>
  <c r="I127"/>
  <c r="I420"/>
  <c r="I147"/>
  <c r="I387"/>
  <c r="I383"/>
  <c r="I167"/>
  <c r="J216"/>
  <c r="J46"/>
  <c r="J127"/>
  <c r="J420"/>
  <c r="J147"/>
  <c r="J387"/>
  <c r="J167"/>
  <c r="K46"/>
  <c r="K480"/>
  <c r="K488"/>
  <c r="K492"/>
  <c r="L492"/>
  <c r="M492"/>
  <c r="N492"/>
  <c r="O492"/>
  <c r="P492"/>
  <c r="K471"/>
  <c r="K127"/>
  <c r="K420"/>
  <c r="K147"/>
  <c r="K387"/>
  <c r="K167"/>
  <c r="L216"/>
  <c r="L46"/>
  <c r="L480"/>
  <c r="L488"/>
  <c r="L471"/>
  <c r="L127"/>
  <c r="L420"/>
  <c r="L147"/>
  <c r="L387"/>
  <c r="L167"/>
  <c r="M216"/>
  <c r="M480"/>
  <c r="M488"/>
  <c r="M471"/>
  <c r="M127"/>
  <c r="M420"/>
  <c r="M147"/>
  <c r="M387"/>
  <c r="M167"/>
  <c r="N216"/>
  <c r="N46"/>
  <c r="N480"/>
  <c r="N488"/>
  <c r="N471"/>
  <c r="N127"/>
  <c r="N420"/>
  <c r="N147"/>
  <c r="N387"/>
  <c r="N167"/>
  <c r="O216"/>
  <c r="O46"/>
  <c r="O480"/>
  <c r="O488"/>
  <c r="O471"/>
  <c r="O127"/>
  <c r="O124"/>
  <c r="O420"/>
  <c r="O147"/>
  <c r="O387"/>
  <c r="O167"/>
  <c r="P216"/>
  <c r="P46"/>
  <c r="P480"/>
  <c r="P488"/>
  <c r="P471"/>
  <c r="P127"/>
  <c r="P420"/>
  <c r="P147"/>
  <c r="P387"/>
  <c r="P167"/>
  <c r="G216"/>
  <c r="G46"/>
  <c r="G195"/>
  <c r="G49"/>
  <c r="G507"/>
  <c r="G511"/>
  <c r="G515"/>
  <c r="G519"/>
  <c r="G523"/>
  <c r="G527"/>
  <c r="G531"/>
  <c r="G535"/>
  <c r="G539"/>
  <c r="G543"/>
  <c r="G547"/>
  <c r="G551"/>
  <c r="G555"/>
  <c r="G559"/>
  <c r="G563"/>
  <c r="G567"/>
  <c r="G571"/>
  <c r="G575"/>
  <c r="G579"/>
  <c r="G583"/>
  <c r="G587"/>
  <c r="G591"/>
  <c r="G595"/>
  <c r="G599"/>
  <c r="G603"/>
  <c r="G607"/>
  <c r="G611"/>
  <c r="G615"/>
  <c r="G464"/>
  <c r="G468"/>
  <c r="G130"/>
  <c r="G397"/>
  <c r="G401"/>
  <c r="G405"/>
  <c r="G409"/>
  <c r="G413"/>
  <c r="G417"/>
  <c r="G443"/>
  <c r="G447"/>
  <c r="G451"/>
  <c r="G455"/>
  <c r="G425"/>
  <c r="G429"/>
  <c r="G51"/>
  <c r="G481"/>
  <c r="G485"/>
  <c r="G493"/>
  <c r="G472"/>
  <c r="G421"/>
  <c r="G152"/>
  <c r="G196"/>
  <c r="G214"/>
  <c r="G508"/>
  <c r="G512"/>
  <c r="G516"/>
  <c r="G520"/>
  <c r="G524"/>
  <c r="G528"/>
  <c r="G532"/>
  <c r="G536"/>
  <c r="G540"/>
  <c r="G544"/>
  <c r="G548"/>
  <c r="G552"/>
  <c r="G556"/>
  <c r="G560"/>
  <c r="G564"/>
  <c r="G568"/>
  <c r="G572"/>
  <c r="G576"/>
  <c r="G580"/>
  <c r="G584"/>
  <c r="G588"/>
  <c r="G592"/>
  <c r="G596"/>
  <c r="G600"/>
  <c r="G604"/>
  <c r="G608"/>
  <c r="G612"/>
  <c r="G616"/>
  <c r="G398"/>
  <c r="G402"/>
  <c r="G406"/>
  <c r="G410"/>
  <c r="G414"/>
  <c r="G422"/>
  <c r="G157"/>
  <c r="G448"/>
  <c r="G76"/>
  <c r="G35"/>
  <c r="G56"/>
  <c r="G59"/>
  <c r="G399"/>
  <c r="G403"/>
  <c r="G407"/>
  <c r="G411"/>
  <c r="G415"/>
  <c r="G419"/>
  <c r="G40"/>
  <c r="H190"/>
  <c r="H194"/>
  <c r="H208"/>
  <c r="H212"/>
  <c r="H220"/>
  <c r="H514"/>
  <c r="H522"/>
  <c r="H526"/>
  <c r="H530"/>
  <c r="H534"/>
  <c r="H538"/>
  <c r="H542"/>
  <c r="H546"/>
  <c r="H550"/>
  <c r="H554"/>
  <c r="H558"/>
  <c r="H562"/>
  <c r="H566"/>
  <c r="H570"/>
  <c r="G570"/>
  <c r="H574"/>
  <c r="H578"/>
  <c r="H582"/>
  <c r="H586"/>
  <c r="H590"/>
  <c r="H594"/>
  <c r="H598"/>
  <c r="H602"/>
  <c r="H606"/>
  <c r="H610"/>
  <c r="H614"/>
  <c r="H463"/>
  <c r="H467"/>
  <c r="H125"/>
  <c r="H396"/>
  <c r="H400"/>
  <c r="H404"/>
  <c r="H408"/>
  <c r="H412"/>
  <c r="H416"/>
  <c r="I190"/>
  <c r="I194"/>
  <c r="I208"/>
  <c r="I212"/>
  <c r="I220"/>
  <c r="I506"/>
  <c r="I518"/>
  <c r="I522"/>
  <c r="I526"/>
  <c r="I530"/>
  <c r="I534"/>
  <c r="I538"/>
  <c r="I542"/>
  <c r="I546"/>
  <c r="I550"/>
  <c r="I554"/>
  <c r="I558"/>
  <c r="I562"/>
  <c r="I566"/>
  <c r="I574"/>
  <c r="I578"/>
  <c r="I582"/>
  <c r="I586"/>
  <c r="I590"/>
  <c r="I594"/>
  <c r="I598"/>
  <c r="I602"/>
  <c r="I606"/>
  <c r="I610"/>
  <c r="I614"/>
  <c r="I467"/>
  <c r="I125"/>
  <c r="I124"/>
  <c r="I396"/>
  <c r="I400"/>
  <c r="I404"/>
  <c r="I408"/>
  <c r="I412"/>
  <c r="I416"/>
  <c r="J190"/>
  <c r="J194"/>
  <c r="J208"/>
  <c r="J212"/>
  <c r="J220"/>
  <c r="J44"/>
  <c r="J510"/>
  <c r="J518"/>
  <c r="J522"/>
  <c r="J526"/>
  <c r="J530"/>
  <c r="J534"/>
  <c r="J538"/>
  <c r="J542"/>
  <c r="J546"/>
  <c r="J550"/>
  <c r="J554"/>
  <c r="J558"/>
  <c r="J562"/>
  <c r="J566"/>
  <c r="J574"/>
  <c r="J578"/>
  <c r="J582"/>
  <c r="J586"/>
  <c r="J590"/>
  <c r="J594"/>
  <c r="J598"/>
  <c r="J602"/>
  <c r="J606"/>
  <c r="J610"/>
  <c r="J614"/>
  <c r="K574"/>
  <c r="G574"/>
  <c r="L574"/>
  <c r="M574"/>
  <c r="N574"/>
  <c r="O574"/>
  <c r="K582"/>
  <c r="L582"/>
  <c r="M582"/>
  <c r="N582"/>
  <c r="O582"/>
  <c r="P582"/>
  <c r="K590"/>
  <c r="L590"/>
  <c r="M590"/>
  <c r="N590"/>
  <c r="O590"/>
  <c r="K598"/>
  <c r="L598"/>
  <c r="M598"/>
  <c r="N598"/>
  <c r="O598"/>
  <c r="P598"/>
  <c r="K606"/>
  <c r="L606"/>
  <c r="M606"/>
  <c r="N606"/>
  <c r="O606"/>
  <c r="P606"/>
  <c r="K614"/>
  <c r="L614"/>
  <c r="M614"/>
  <c r="N614"/>
  <c r="O614"/>
  <c r="P614"/>
  <c r="J125"/>
  <c r="J124"/>
  <c r="J396"/>
  <c r="J400"/>
  <c r="J404"/>
  <c r="J408"/>
  <c r="J412"/>
  <c r="J416"/>
  <c r="K190"/>
  <c r="K194"/>
  <c r="K208"/>
  <c r="K212"/>
  <c r="K220"/>
  <c r="K506"/>
  <c r="K510"/>
  <c r="K514"/>
  <c r="K518"/>
  <c r="K522"/>
  <c r="K526"/>
  <c r="K530"/>
  <c r="K534"/>
  <c r="K538"/>
  <c r="K542"/>
  <c r="K546"/>
  <c r="K550"/>
  <c r="K554"/>
  <c r="K558"/>
  <c r="K562"/>
  <c r="K566"/>
  <c r="K578"/>
  <c r="K586"/>
  <c r="K594"/>
  <c r="K602"/>
  <c r="K610"/>
  <c r="K125"/>
  <c r="K124"/>
  <c r="K396"/>
  <c r="K400"/>
  <c r="K404"/>
  <c r="K408"/>
  <c r="K412"/>
  <c r="K416"/>
  <c r="L526"/>
  <c r="M526"/>
  <c r="L558"/>
  <c r="M558"/>
  <c r="N558"/>
  <c r="O558"/>
  <c r="L566"/>
  <c r="M566"/>
  <c r="N566"/>
  <c r="O566"/>
  <c r="P566"/>
  <c r="L190"/>
  <c r="L194"/>
  <c r="L186"/>
  <c r="L208"/>
  <c r="L212"/>
  <c r="L220"/>
  <c r="L506"/>
  <c r="L510"/>
  <c r="L514"/>
  <c r="L518"/>
  <c r="L522"/>
  <c r="L530"/>
  <c r="L534"/>
  <c r="L538"/>
  <c r="L542"/>
  <c r="L546"/>
  <c r="L550"/>
  <c r="L554"/>
  <c r="L562"/>
  <c r="L578"/>
  <c r="L586"/>
  <c r="L594"/>
  <c r="L602"/>
  <c r="L610"/>
  <c r="L463"/>
  <c r="M463"/>
  <c r="N463"/>
  <c r="O463"/>
  <c r="P463"/>
  <c r="L467"/>
  <c r="L396"/>
  <c r="L400"/>
  <c r="L404"/>
  <c r="L408"/>
  <c r="L412"/>
  <c r="L416"/>
  <c r="M408"/>
  <c r="N408"/>
  <c r="O408"/>
  <c r="P408"/>
  <c r="G408"/>
  <c r="M190"/>
  <c r="M194"/>
  <c r="M208"/>
  <c r="M212"/>
  <c r="M220"/>
  <c r="M506"/>
  <c r="M510"/>
  <c r="M514"/>
  <c r="M518"/>
  <c r="M522"/>
  <c r="M530"/>
  <c r="M534"/>
  <c r="M538"/>
  <c r="M542"/>
  <c r="M546"/>
  <c r="M550"/>
  <c r="M554"/>
  <c r="M562"/>
  <c r="M578"/>
  <c r="M586"/>
  <c r="M594"/>
  <c r="M602"/>
  <c r="M610"/>
  <c r="M467"/>
  <c r="M125"/>
  <c r="M124"/>
  <c r="M396"/>
  <c r="M400"/>
  <c r="M404"/>
  <c r="M412"/>
  <c r="M416"/>
  <c r="N190"/>
  <c r="N194"/>
  <c r="N186"/>
  <c r="N208"/>
  <c r="N212"/>
  <c r="N220"/>
  <c r="N506"/>
  <c r="N510"/>
  <c r="N514"/>
  <c r="N518"/>
  <c r="N530"/>
  <c r="N534"/>
  <c r="N538"/>
  <c r="N542"/>
  <c r="N546"/>
  <c r="N550"/>
  <c r="N554"/>
  <c r="N562"/>
  <c r="N578"/>
  <c r="N586"/>
  <c r="N594"/>
  <c r="N602"/>
  <c r="N610"/>
  <c r="N467"/>
  <c r="N459"/>
  <c r="N125"/>
  <c r="N124"/>
  <c r="N396"/>
  <c r="N400"/>
  <c r="N404"/>
  <c r="N412"/>
  <c r="N416"/>
  <c r="O190"/>
  <c r="O194"/>
  <c r="O208"/>
  <c r="O212"/>
  <c r="O220"/>
  <c r="O506"/>
  <c r="O510"/>
  <c r="O514"/>
  <c r="O518"/>
  <c r="O530"/>
  <c r="O534"/>
  <c r="O538"/>
  <c r="O542"/>
  <c r="O546"/>
  <c r="O550"/>
  <c r="O554"/>
  <c r="O562"/>
  <c r="O578"/>
  <c r="O594"/>
  <c r="O602"/>
  <c r="O610"/>
  <c r="O467"/>
  <c r="O125"/>
  <c r="O396"/>
  <c r="O400"/>
  <c r="O404"/>
  <c r="O412"/>
  <c r="O416"/>
  <c r="P190"/>
  <c r="P194"/>
  <c r="P208"/>
  <c r="P212"/>
  <c r="P220"/>
  <c r="P506"/>
  <c r="P510"/>
  <c r="P514"/>
  <c r="P518"/>
  <c r="P530"/>
  <c r="G530"/>
  <c r="P534"/>
  <c r="P538"/>
  <c r="P542"/>
  <c r="P546"/>
  <c r="P550"/>
  <c r="P554"/>
  <c r="P562"/>
  <c r="P578"/>
  <c r="P594"/>
  <c r="P602"/>
  <c r="P610"/>
  <c r="P467"/>
  <c r="P396"/>
  <c r="P400"/>
  <c r="P404"/>
  <c r="P412"/>
  <c r="P416"/>
  <c r="G190"/>
  <c r="G194"/>
  <c r="G208"/>
  <c r="G220"/>
  <c r="G506"/>
  <c r="H383"/>
  <c r="H393"/>
  <c r="H394"/>
  <c r="H395"/>
  <c r="H504"/>
  <c r="H499"/>
  <c r="H441"/>
  <c r="H462"/>
  <c r="H503"/>
  <c r="H498"/>
  <c r="H497"/>
  <c r="H186"/>
  <c r="H621"/>
  <c r="I393"/>
  <c r="I394"/>
  <c r="I395"/>
  <c r="I504"/>
  <c r="I499"/>
  <c r="I479"/>
  <c r="I438"/>
  <c r="I503"/>
  <c r="I498"/>
  <c r="I204"/>
  <c r="I621"/>
  <c r="I619"/>
  <c r="J383"/>
  <c r="J393"/>
  <c r="J394"/>
  <c r="J395"/>
  <c r="J504"/>
  <c r="J499"/>
  <c r="J479"/>
  <c r="J441"/>
  <c r="J462"/>
  <c r="J478"/>
  <c r="J438"/>
  <c r="J459"/>
  <c r="J503"/>
  <c r="J498"/>
  <c r="J497"/>
  <c r="J186"/>
  <c r="J204"/>
  <c r="J621"/>
  <c r="K186"/>
  <c r="K383"/>
  <c r="K393"/>
  <c r="K394"/>
  <c r="K395"/>
  <c r="K392"/>
  <c r="K503"/>
  <c r="K498"/>
  <c r="K504"/>
  <c r="K499"/>
  <c r="K459"/>
  <c r="K477"/>
  <c r="K478"/>
  <c r="K479"/>
  <c r="K621"/>
  <c r="L204"/>
  <c r="L383"/>
  <c r="L393"/>
  <c r="L394"/>
  <c r="L395"/>
  <c r="L392"/>
  <c r="L503"/>
  <c r="L498"/>
  <c r="L504"/>
  <c r="L499"/>
  <c r="L459"/>
  <c r="L477"/>
  <c r="L476"/>
  <c r="L478"/>
  <c r="L479"/>
  <c r="L621"/>
  <c r="M383"/>
  <c r="M393"/>
  <c r="M394"/>
  <c r="M395"/>
  <c r="M503"/>
  <c r="M498"/>
  <c r="M504"/>
  <c r="M499"/>
  <c r="M497"/>
  <c r="M459"/>
  <c r="M477"/>
  <c r="M478"/>
  <c r="M479"/>
  <c r="M621"/>
  <c r="N383"/>
  <c r="N393"/>
  <c r="N394"/>
  <c r="N395"/>
  <c r="N503"/>
  <c r="N498"/>
  <c r="N497"/>
  <c r="N504"/>
  <c r="N499"/>
  <c r="N204"/>
  <c r="N477"/>
  <c r="N478"/>
  <c r="N479"/>
  <c r="N476"/>
  <c r="N621"/>
  <c r="O383"/>
  <c r="O393"/>
  <c r="O394"/>
  <c r="O395"/>
  <c r="O503"/>
  <c r="O498"/>
  <c r="O497"/>
  <c r="O504"/>
  <c r="O499"/>
  <c r="O204"/>
  <c r="O459"/>
  <c r="O477"/>
  <c r="O478"/>
  <c r="O479"/>
  <c r="O621"/>
  <c r="O619"/>
  <c r="P383"/>
  <c r="P393"/>
  <c r="P394"/>
  <c r="P395"/>
  <c r="P503"/>
  <c r="P498"/>
  <c r="P504"/>
  <c r="P499"/>
  <c r="P186"/>
  <c r="P477"/>
  <c r="P478"/>
  <c r="P479"/>
  <c r="P621"/>
  <c r="G186"/>
  <c r="G418"/>
  <c r="G426"/>
  <c r="G430"/>
  <c r="G423"/>
  <c r="G427"/>
  <c r="G431"/>
  <c r="G509"/>
  <c r="G513"/>
  <c r="G517"/>
  <c r="G521"/>
  <c r="G525"/>
  <c r="G529"/>
  <c r="G533"/>
  <c r="G537"/>
  <c r="G541"/>
  <c r="G545"/>
  <c r="G549"/>
  <c r="G553"/>
  <c r="G557"/>
  <c r="G561"/>
  <c r="G565"/>
  <c r="G569"/>
  <c r="G573"/>
  <c r="G577"/>
  <c r="G581"/>
  <c r="G585"/>
  <c r="G589"/>
  <c r="G593"/>
  <c r="G597"/>
  <c r="G601"/>
  <c r="G605"/>
  <c r="G609"/>
  <c r="G613"/>
  <c r="G617"/>
  <c r="G621"/>
  <c r="H189"/>
  <c r="H207"/>
  <c r="H202"/>
  <c r="H386"/>
  <c r="H623"/>
  <c r="I189"/>
  <c r="I207"/>
  <c r="I202"/>
  <c r="I386"/>
  <c r="I441"/>
  <c r="I462"/>
  <c r="I623"/>
  <c r="J189"/>
  <c r="J207"/>
  <c r="J202"/>
  <c r="J386"/>
  <c r="J623"/>
  <c r="K189"/>
  <c r="K207"/>
  <c r="K386"/>
  <c r="K441"/>
  <c r="K462"/>
  <c r="K436"/>
  <c r="K623"/>
  <c r="L189"/>
  <c r="L207"/>
  <c r="L202"/>
  <c r="L386"/>
  <c r="L441"/>
  <c r="L462"/>
  <c r="L436"/>
  <c r="L623"/>
  <c r="M189"/>
  <c r="M207"/>
  <c r="M202"/>
  <c r="M386"/>
  <c r="M441"/>
  <c r="M462"/>
  <c r="M436"/>
  <c r="M623"/>
  <c r="N189"/>
  <c r="N207"/>
  <c r="N202"/>
  <c r="N386"/>
  <c r="N441"/>
  <c r="N462"/>
  <c r="N436"/>
  <c r="N623"/>
  <c r="O189"/>
  <c r="O207"/>
  <c r="O386"/>
  <c r="O441"/>
  <c r="O462"/>
  <c r="O436"/>
  <c r="O623"/>
  <c r="P189"/>
  <c r="P207"/>
  <c r="P202"/>
  <c r="P386"/>
  <c r="P441"/>
  <c r="P462"/>
  <c r="P436"/>
  <c r="P623"/>
  <c r="H188"/>
  <c r="H206"/>
  <c r="H385"/>
  <c r="H347"/>
  <c r="H440"/>
  <c r="H461"/>
  <c r="I188"/>
  <c r="I206"/>
  <c r="I201"/>
  <c r="I385"/>
  <c r="I347"/>
  <c r="I440"/>
  <c r="I461"/>
  <c r="J188"/>
  <c r="J206"/>
  <c r="J385"/>
  <c r="J440"/>
  <c r="J461"/>
  <c r="K188"/>
  <c r="K206"/>
  <c r="K201"/>
  <c r="K385"/>
  <c r="K347"/>
  <c r="K440"/>
  <c r="K461"/>
  <c r="K435"/>
  <c r="L188"/>
  <c r="L206"/>
  <c r="L201"/>
  <c r="L385"/>
  <c r="L347"/>
  <c r="L440"/>
  <c r="L461"/>
  <c r="L435"/>
  <c r="M188"/>
  <c r="M206"/>
  <c r="M385"/>
  <c r="M347"/>
  <c r="M440"/>
  <c r="M461"/>
  <c r="M435"/>
  <c r="N188"/>
  <c r="N206"/>
  <c r="N385"/>
  <c r="N440"/>
  <c r="N435"/>
  <c r="N461"/>
  <c r="O188"/>
  <c r="O206"/>
  <c r="O385"/>
  <c r="O440"/>
  <c r="O461"/>
  <c r="P188"/>
  <c r="P206"/>
  <c r="P385"/>
  <c r="P440"/>
  <c r="P435"/>
  <c r="P461"/>
  <c r="G188"/>
  <c r="G389"/>
  <c r="G385"/>
  <c r="G444"/>
  <c r="G452"/>
  <c r="G456"/>
  <c r="G469"/>
  <c r="G473"/>
  <c r="G465"/>
  <c r="G486"/>
  <c r="G494"/>
  <c r="G482"/>
  <c r="G189"/>
  <c r="G207"/>
  <c r="G390"/>
  <c r="G386"/>
  <c r="G445"/>
  <c r="G449"/>
  <c r="G453"/>
  <c r="G457"/>
  <c r="G470"/>
  <c r="G462"/>
  <c r="G474"/>
  <c r="G466"/>
  <c r="G487"/>
  <c r="G495"/>
  <c r="G483"/>
  <c r="G627"/>
  <c r="G623"/>
  <c r="H187"/>
  <c r="H205"/>
  <c r="H384"/>
  <c r="H439"/>
  <c r="H460"/>
  <c r="I187"/>
  <c r="I205"/>
  <c r="I384"/>
  <c r="I439"/>
  <c r="I460"/>
  <c r="J187"/>
  <c r="J205"/>
  <c r="J200"/>
  <c r="J384"/>
  <c r="J346"/>
  <c r="J439"/>
  <c r="J460"/>
  <c r="K187"/>
  <c r="K205"/>
  <c r="K200"/>
  <c r="K384"/>
  <c r="K346"/>
  <c r="K439"/>
  <c r="K434"/>
  <c r="K460"/>
  <c r="L187"/>
  <c r="L205"/>
  <c r="L384"/>
  <c r="L346"/>
  <c r="L439"/>
  <c r="L460"/>
  <c r="M187"/>
  <c r="M205"/>
  <c r="M384"/>
  <c r="M439"/>
  <c r="M460"/>
  <c r="N187"/>
  <c r="N205"/>
  <c r="N200"/>
  <c r="N384"/>
  <c r="N439"/>
  <c r="N460"/>
  <c r="O187"/>
  <c r="O205"/>
  <c r="O200"/>
  <c r="O384"/>
  <c r="O346"/>
  <c r="O439"/>
  <c r="O434"/>
  <c r="O460"/>
  <c r="P187"/>
  <c r="P205"/>
  <c r="P384"/>
  <c r="P439"/>
  <c r="P460"/>
  <c r="G187"/>
  <c r="G205"/>
  <c r="G388"/>
  <c r="G384"/>
  <c r="G439"/>
  <c r="G626"/>
  <c r="G619"/>
  <c r="P619"/>
  <c r="N619"/>
  <c r="M619"/>
  <c r="L619"/>
  <c r="K619"/>
  <c r="J619"/>
  <c r="H619"/>
  <c r="J502"/>
  <c r="K502"/>
  <c r="O502"/>
  <c r="H505"/>
  <c r="I505"/>
  <c r="J505"/>
  <c r="K505"/>
  <c r="L505"/>
  <c r="M505"/>
  <c r="N505"/>
  <c r="O505"/>
  <c r="P505"/>
  <c r="J112"/>
  <c r="J488"/>
  <c r="J107"/>
  <c r="J477"/>
  <c r="J434"/>
  <c r="I392"/>
  <c r="O145"/>
  <c r="G550"/>
  <c r="G542"/>
  <c r="G534"/>
  <c r="G518"/>
  <c r="G416"/>
  <c r="N69"/>
  <c r="G400"/>
  <c r="G510"/>
  <c r="G387"/>
  <c r="G383"/>
  <c r="G420"/>
  <c r="G147"/>
  <c r="G471"/>
  <c r="G127"/>
  <c r="P353"/>
  <c r="P348"/>
  <c r="G167"/>
  <c r="I489"/>
  <c r="I478"/>
  <c r="L18"/>
  <c r="K18"/>
  <c r="P19"/>
  <c r="K497"/>
  <c r="O17"/>
  <c r="O21"/>
  <c r="G441"/>
  <c r="P476"/>
  <c r="M392"/>
  <c r="K476"/>
  <c r="J392"/>
  <c r="H392"/>
  <c r="K145"/>
  <c r="G614"/>
  <c r="G578"/>
  <c r="J85"/>
  <c r="G590"/>
  <c r="G602"/>
  <c r="G538"/>
  <c r="H204"/>
  <c r="G155"/>
  <c r="N107"/>
  <c r="L29"/>
  <c r="I129"/>
  <c r="G354"/>
  <c r="K438"/>
  <c r="I66"/>
  <c r="M129"/>
  <c r="P201"/>
  <c r="H201"/>
  <c r="N225"/>
  <c r="N199"/>
  <c r="G246"/>
  <c r="G300"/>
  <c r="K65"/>
  <c r="J257"/>
  <c r="J17"/>
  <c r="J21"/>
  <c r="L34"/>
  <c r="K36"/>
  <c r="H70"/>
  <c r="M434"/>
  <c r="K17"/>
  <c r="K21"/>
  <c r="N392"/>
  <c r="P204"/>
  <c r="P199"/>
  <c r="G610"/>
  <c r="M44"/>
  <c r="N145"/>
  <c r="K204"/>
  <c r="J145"/>
  <c r="I145"/>
  <c r="G594"/>
  <c r="G558"/>
  <c r="G526"/>
  <c r="G598"/>
  <c r="G566"/>
  <c r="G160"/>
  <c r="G39"/>
  <c r="G151"/>
  <c r="P107"/>
  <c r="M107"/>
  <c r="O29"/>
  <c r="M29"/>
  <c r="H29"/>
  <c r="L30"/>
  <c r="J34"/>
  <c r="P39"/>
  <c r="P38"/>
  <c r="M39"/>
  <c r="M38"/>
  <c r="L39"/>
  <c r="L38"/>
  <c r="K39"/>
  <c r="K38"/>
  <c r="O438"/>
  <c r="O66"/>
  <c r="N438"/>
  <c r="N66"/>
  <c r="L438"/>
  <c r="L66"/>
  <c r="L25"/>
  <c r="G446"/>
  <c r="G366"/>
  <c r="O31"/>
  <c r="O202"/>
  <c r="O19"/>
  <c r="K202"/>
  <c r="P77"/>
  <c r="P36"/>
  <c r="P33"/>
  <c r="P226"/>
  <c r="P200"/>
  <c r="O233"/>
  <c r="K245"/>
  <c r="G245"/>
  <c r="G316"/>
  <c r="J256"/>
  <c r="I257"/>
  <c r="P72"/>
  <c r="G396"/>
  <c r="H145"/>
  <c r="G90"/>
  <c r="G503"/>
  <c r="G498"/>
  <c r="P66"/>
  <c r="P25"/>
  <c r="P438"/>
  <c r="J476"/>
  <c r="J433"/>
  <c r="I85"/>
  <c r="I502"/>
  <c r="K433"/>
  <c r="G463"/>
  <c r="L125"/>
  <c r="L124"/>
  <c r="G259"/>
  <c r="N346"/>
  <c r="G440"/>
  <c r="G505"/>
  <c r="G500"/>
  <c r="O25"/>
  <c r="I44"/>
  <c r="I186"/>
  <c r="H85"/>
  <c r="H502"/>
  <c r="H489"/>
  <c r="H478"/>
  <c r="H435"/>
  <c r="H18"/>
  <c r="G490"/>
  <c r="G478"/>
  <c r="O65"/>
  <c r="L233"/>
  <c r="L226"/>
  <c r="L200"/>
  <c r="L72"/>
  <c r="L69"/>
  <c r="O256"/>
  <c r="L434"/>
  <c r="I436"/>
  <c r="L502"/>
  <c r="L85"/>
  <c r="L33"/>
  <c r="N44"/>
  <c r="M502"/>
  <c r="G546"/>
  <c r="O347"/>
  <c r="I72"/>
  <c r="I233"/>
  <c r="I226"/>
  <c r="I200"/>
  <c r="H256"/>
  <c r="G304"/>
  <c r="N502"/>
  <c r="H127"/>
  <c r="H124"/>
  <c r="H459"/>
  <c r="N433"/>
  <c r="J65"/>
  <c r="J24"/>
  <c r="M227"/>
  <c r="M201"/>
  <c r="M18"/>
  <c r="G235"/>
  <c r="M77"/>
  <c r="M36"/>
  <c r="P347"/>
  <c r="P18"/>
  <c r="P392"/>
  <c r="P345"/>
  <c r="P346"/>
  <c r="O44"/>
  <c r="O186"/>
  <c r="L44"/>
  <c r="G212"/>
  <c r="G44"/>
  <c r="G206"/>
  <c r="M46"/>
  <c r="M204"/>
  <c r="L107"/>
  <c r="M346"/>
  <c r="O374"/>
  <c r="O350"/>
  <c r="O345"/>
  <c r="N377"/>
  <c r="N434"/>
  <c r="J435"/>
  <c r="L497"/>
  <c r="L145"/>
  <c r="G562"/>
  <c r="G467"/>
  <c r="G459"/>
  <c r="I459"/>
  <c r="N347"/>
  <c r="L433"/>
  <c r="H30"/>
  <c r="I346"/>
  <c r="J77"/>
  <c r="J36"/>
  <c r="J33"/>
  <c r="J227"/>
  <c r="G328"/>
  <c r="M256"/>
  <c r="I336"/>
  <c r="I65"/>
  <c r="G337"/>
  <c r="P434"/>
  <c r="J201"/>
  <c r="J436"/>
  <c r="P459"/>
  <c r="P125"/>
  <c r="P124"/>
  <c r="K44"/>
  <c r="G412"/>
  <c r="G395"/>
  <c r="G132"/>
  <c r="G129"/>
  <c r="G460"/>
  <c r="G150"/>
  <c r="G393"/>
  <c r="P129"/>
  <c r="G491"/>
  <c r="G479"/>
  <c r="G436"/>
  <c r="H479"/>
  <c r="H436"/>
  <c r="N34"/>
  <c r="I39"/>
  <c r="I38"/>
  <c r="P497"/>
  <c r="P44"/>
  <c r="G404"/>
  <c r="N129"/>
  <c r="G492"/>
  <c r="I34"/>
  <c r="I33"/>
  <c r="G428"/>
  <c r="J66"/>
  <c r="G358"/>
  <c r="H65"/>
  <c r="O225"/>
  <c r="O199"/>
  <c r="N31"/>
  <c r="O435"/>
  <c r="O476"/>
  <c r="O433"/>
  <c r="O392"/>
  <c r="I497"/>
  <c r="P85"/>
  <c r="P502"/>
  <c r="G606"/>
  <c r="G504"/>
  <c r="G499"/>
  <c r="G480"/>
  <c r="K107"/>
  <c r="G484"/>
  <c r="P29"/>
  <c r="J146"/>
  <c r="G424"/>
  <c r="G146"/>
  <c r="I25"/>
  <c r="G370"/>
  <c r="K72"/>
  <c r="K233"/>
  <c r="P256"/>
  <c r="G296"/>
  <c r="G258"/>
  <c r="P145"/>
  <c r="O85"/>
  <c r="N85"/>
  <c r="M85"/>
  <c r="H44"/>
  <c r="G95"/>
  <c r="I29"/>
  <c r="M34"/>
  <c r="M33"/>
  <c r="G352"/>
  <c r="N146"/>
  <c r="N25"/>
  <c r="G454"/>
  <c r="P65"/>
  <c r="G228"/>
  <c r="G202"/>
  <c r="G82"/>
  <c r="G41"/>
  <c r="M233"/>
  <c r="M226"/>
  <c r="M200"/>
  <c r="M17"/>
  <c r="M21"/>
  <c r="M72"/>
  <c r="M69"/>
  <c r="G624"/>
  <c r="G292"/>
  <c r="L256"/>
  <c r="N256"/>
  <c r="H33"/>
  <c r="G461"/>
  <c r="G514"/>
  <c r="G586"/>
  <c r="G554"/>
  <c r="G522"/>
  <c r="G54"/>
  <c r="G34"/>
  <c r="J129"/>
  <c r="M66"/>
  <c r="M25"/>
  <c r="K66"/>
  <c r="K25"/>
  <c r="N65"/>
  <c r="M31"/>
  <c r="H346"/>
  <c r="N77"/>
  <c r="N36"/>
  <c r="N227"/>
  <c r="N201"/>
  <c r="N18"/>
  <c r="J233"/>
  <c r="J72"/>
  <c r="J31"/>
  <c r="H72"/>
  <c r="H69"/>
  <c r="H233"/>
  <c r="G234"/>
  <c r="H226"/>
  <c r="H200"/>
  <c r="G308"/>
  <c r="N29"/>
  <c r="N28"/>
  <c r="M145"/>
  <c r="K85"/>
  <c r="G582"/>
  <c r="J29"/>
  <c r="J28"/>
  <c r="K30"/>
  <c r="K34"/>
  <c r="K33"/>
  <c r="J347"/>
  <c r="G442"/>
  <c r="H438"/>
  <c r="M65"/>
  <c r="O77"/>
  <c r="O36"/>
  <c r="O33"/>
  <c r="O227"/>
  <c r="O201"/>
  <c r="O18"/>
  <c r="G312"/>
  <c r="K256"/>
  <c r="M476"/>
  <c r="M433"/>
  <c r="G394"/>
  <c r="O107"/>
  <c r="G71"/>
  <c r="G30"/>
  <c r="G450"/>
  <c r="G378"/>
  <c r="P67"/>
  <c r="P26"/>
  <c r="G324"/>
  <c r="L65"/>
  <c r="M186"/>
  <c r="G375"/>
  <c r="G351"/>
  <c r="G346"/>
  <c r="O28"/>
  <c r="G38"/>
  <c r="M28"/>
  <c r="P31"/>
  <c r="P28"/>
  <c r="P69"/>
  <c r="I477"/>
  <c r="I434"/>
  <c r="I17"/>
  <c r="I21"/>
  <c r="I112"/>
  <c r="I488"/>
  <c r="I107"/>
  <c r="G502"/>
  <c r="G347"/>
  <c r="K24"/>
  <c r="J18"/>
  <c r="P17"/>
  <c r="P21"/>
  <c r="I31"/>
  <c r="I28"/>
  <c r="N17"/>
  <c r="N21"/>
  <c r="G336"/>
  <c r="G256"/>
  <c r="I476"/>
  <c r="I433"/>
  <c r="I435"/>
  <c r="I18"/>
  <c r="J69"/>
  <c r="L31"/>
  <c r="L28"/>
  <c r="I69"/>
  <c r="P433"/>
  <c r="P24"/>
  <c r="P23"/>
  <c r="L24"/>
  <c r="O16"/>
  <c r="M24"/>
  <c r="P16"/>
  <c r="N33"/>
  <c r="G29"/>
  <c r="O24"/>
  <c r="H112"/>
  <c r="H477"/>
  <c r="G489"/>
  <c r="H488"/>
  <c r="G257"/>
  <c r="G497"/>
  <c r="G145"/>
  <c r="G72"/>
  <c r="G226"/>
  <c r="G200"/>
  <c r="I256"/>
  <c r="G125"/>
  <c r="G124"/>
  <c r="G233"/>
  <c r="H225"/>
  <c r="H199"/>
  <c r="M377"/>
  <c r="N374"/>
  <c r="N353"/>
  <c r="N348"/>
  <c r="N19"/>
  <c r="J25"/>
  <c r="H24"/>
  <c r="K225"/>
  <c r="K199"/>
  <c r="I225"/>
  <c r="I199"/>
  <c r="G438"/>
  <c r="K31"/>
  <c r="K28"/>
  <c r="K69"/>
  <c r="N24"/>
  <c r="L17"/>
  <c r="L21"/>
  <c r="G85"/>
  <c r="H31"/>
  <c r="H28"/>
  <c r="M225"/>
  <c r="M199"/>
  <c r="J225"/>
  <c r="J199"/>
  <c r="G65"/>
  <c r="O67"/>
  <c r="O26"/>
  <c r="G392"/>
  <c r="G227"/>
  <c r="G201"/>
  <c r="G77"/>
  <c r="G204"/>
  <c r="L225"/>
  <c r="L199"/>
  <c r="I24"/>
  <c r="G435"/>
  <c r="G66"/>
  <c r="G25"/>
  <c r="O23"/>
  <c r="G18"/>
  <c r="G225"/>
  <c r="G112"/>
  <c r="G31"/>
  <c r="G28"/>
  <c r="G477"/>
  <c r="G434"/>
  <c r="H434"/>
  <c r="H17"/>
  <c r="H21"/>
  <c r="H476"/>
  <c r="H433"/>
  <c r="N67"/>
  <c r="N26"/>
  <c r="N23"/>
  <c r="N350"/>
  <c r="N345"/>
  <c r="N16"/>
  <c r="L377"/>
  <c r="M374"/>
  <c r="M353"/>
  <c r="M348"/>
  <c r="M19"/>
  <c r="G199"/>
  <c r="G17"/>
  <c r="G21"/>
  <c r="G36"/>
  <c r="G33"/>
  <c r="G74"/>
  <c r="H107"/>
  <c r="G488"/>
  <c r="G69"/>
  <c r="K377"/>
  <c r="L374"/>
  <c r="L353"/>
  <c r="L348"/>
  <c r="L19"/>
  <c r="G107"/>
  <c r="G476"/>
  <c r="G433"/>
  <c r="M350"/>
  <c r="M345"/>
  <c r="M16"/>
  <c r="M67"/>
  <c r="M26"/>
  <c r="M23"/>
  <c r="J377"/>
  <c r="K353"/>
  <c r="K348"/>
  <c r="K19"/>
  <c r="K374"/>
  <c r="L350"/>
  <c r="L345"/>
  <c r="L16"/>
  <c r="L67"/>
  <c r="L26"/>
  <c r="L23"/>
  <c r="K350"/>
  <c r="K345"/>
  <c r="K16"/>
  <c r="K67"/>
  <c r="K26"/>
  <c r="K23"/>
  <c r="I377"/>
  <c r="J374"/>
  <c r="J353"/>
  <c r="J348"/>
  <c r="J19"/>
  <c r="H377"/>
  <c r="I374"/>
  <c r="I353"/>
  <c r="I348"/>
  <c r="I19"/>
  <c r="J350"/>
  <c r="J345"/>
  <c r="J16"/>
  <c r="J67"/>
  <c r="J26"/>
  <c r="J23"/>
  <c r="H374"/>
  <c r="G377"/>
  <c r="G353"/>
  <c r="G348"/>
  <c r="G19"/>
  <c r="H353"/>
  <c r="H348"/>
  <c r="H19"/>
  <c r="I350"/>
  <c r="I345"/>
  <c r="I16"/>
  <c r="I67"/>
  <c r="I26"/>
  <c r="I23"/>
  <c r="G374"/>
  <c r="H350"/>
  <c r="H345"/>
  <c r="H16"/>
  <c r="H67"/>
  <c r="H26"/>
  <c r="H23"/>
  <c r="G350"/>
  <c r="G345"/>
  <c r="G16"/>
  <c r="G67"/>
  <c r="G26"/>
  <c r="G23"/>
  <c r="G64"/>
</calcChain>
</file>

<file path=xl/sharedStrings.xml><?xml version="1.0" encoding="utf-8"?>
<sst xmlns="http://schemas.openxmlformats.org/spreadsheetml/2006/main" count="1316" uniqueCount="309">
  <si>
    <t>Изучение динамики и структуры природных комплексов заповедников и формирование баз данных о состоянии природного-заповедного фонда Байкала</t>
  </si>
  <si>
    <t>Оценка состояние ассимиляционного потенциала Байкальской природной территории</t>
  </si>
  <si>
    <t>1 НИР</t>
  </si>
  <si>
    <t>Создание мобильного комплекса охраны водных биоресурсов на оз. Байкал</t>
  </si>
  <si>
    <t>Капитальные вложения</t>
  </si>
  <si>
    <t>1 судно 10 катеров 2 БПЛА</t>
  </si>
  <si>
    <t>1 судно</t>
  </si>
  <si>
    <t>Контроль за сохранением генофонда омуля и других ценных эндемичных видов рыб (хариуса, ленка, сига и тайменя) в озере Байкал</t>
  </si>
  <si>
    <t xml:space="preserve">V. Развитие государственного экологического мониторинга Байкальской природной территории </t>
  </si>
  <si>
    <t xml:space="preserve">VI. Развитие системы защиты берегов озера Байкал, рек и иных водоемов Байкальской природной территории </t>
  </si>
  <si>
    <t>Берегоукрепление Иркутского водохранилища в районе п. Молодежный, Иркутская область</t>
  </si>
  <si>
    <t>3000 м.</t>
  </si>
  <si>
    <t>Площадь защищаемой территории-50 га;                             защита населения 114 чел; предотвращаемый ущерб-373070,0  тыс.руб.</t>
  </si>
  <si>
    <t>Берегоукрепление Иркутского водохранилища в районе п. Зеленый мыс, Иркутская область</t>
  </si>
  <si>
    <t>1100 м.</t>
  </si>
  <si>
    <t>Площадь защищаемой территории- 11 га;                         защита населения поселка;  предотвращаемый ущерб-85410,0  тыс.руб.</t>
  </si>
  <si>
    <t>1800 м.</t>
  </si>
  <si>
    <t>Площадь защищаемой территории-21 га;                           защита населения поселка; предотвращаемый ущерб-80320,0 тыс.руб.</t>
  </si>
  <si>
    <t>Берегоукрепление Иркутского водохранилища в районе п. Новогрудинина, Иркутская область</t>
  </si>
  <si>
    <t>Площадь защищаемой территории- 27,2 га;                  защита населения поселка; предотвращаемый ущерб-152,64 тыс.руб.</t>
  </si>
  <si>
    <t>Берегоукрепление Иркутского водохранилища в районе п. Патроны, Иркутская область</t>
  </si>
  <si>
    <t>2200 м.</t>
  </si>
  <si>
    <t>Модернизация и реконструкция  16 объектов водоотведения суммарной мощностью 27 677,2 м3/сутки</t>
  </si>
  <si>
    <t xml:space="preserve">Ликвидация экологических последствий деятельности Джидинского вольфрамо-молибденового комбината - </t>
  </si>
  <si>
    <t>анализ потенциала доступных энергоресурсов, проведение технико - экономической оценки конкурентоспособности , мест и сфер применения различных  энергетических технологий с  учетом повышения экологических требований, разработка комплекса мероприятий по эффективной реконструкции систем энергоснабжения</t>
  </si>
  <si>
    <t>Создание геопортала «Экологический  мониторинг озера Байкал», позволяющего визуализировать результаты мониторинга и обеспечивающего открытый доступ через Интернет</t>
  </si>
  <si>
    <t>Подготовка  ежегодного доклада о состоянии озера Байкал</t>
  </si>
  <si>
    <t xml:space="preserve">Строительство двухкомплексного визит - центра п. Танхой на территории Байкальского государственного природного биосферного заповедника, Республики Бурятия </t>
  </si>
  <si>
    <t xml:space="preserve">Строительство Пожарно-химической станции II типа на территории Забайкальского национального парка, Республика Бурятия </t>
  </si>
  <si>
    <t>Строительство туристско-рекреационной инфраструктуры  на территории Байкало-Ленского государственного природного заповедника</t>
  </si>
  <si>
    <t>Строительство туристско-рекреационной инфраструктуры на территории Баргузинский государственного природного заповедника</t>
  </si>
  <si>
    <t>Строительство туристско-рекреационной инфраструктуры  на территории Тункинского  национального парка</t>
  </si>
  <si>
    <t>Строительство туристско-рекреационной инфраструктуры  на территории Прибайкальского  национального парка</t>
  </si>
  <si>
    <t>Строительство туристско-рекреационной инфраструктуры  на территории Сохондинского  государственного природного заповедника</t>
  </si>
  <si>
    <t>Создание и обустройство экологических троп; строительство визит-центров, гостевых домов и остановочных пунктов; объектов транспортной инфраструктуры (причалов и пирсов, автомобильных парковок); создание объектов инфраструктуры управления отходами на территории ООПТ, локальных канализационных и очистных сооружений;строительство иных объектов инженерной инфраструктуры, электроснабжения, связи и теплоснабжения, водопровод и др.</t>
  </si>
  <si>
    <t xml:space="preserve">Проект размещения объектов на территории 8 ООПТ в составе Байкальской Природной територии </t>
  </si>
  <si>
    <t xml:space="preserve">Строительство административно -музейного комплекса, п. Нижнеангарск на территории Баргузинского государственного биосферного заповедника, Республика Бурятия </t>
  </si>
  <si>
    <t>Строительство туристско-рекреационной инфраструктуры на территории Джиргинского государственного природного заповедника</t>
  </si>
  <si>
    <t xml:space="preserve">Обеспечение научно-исследовательской деятельности на территориях ООПТ, входящих в состав Байкальской природной территории </t>
  </si>
  <si>
    <t>Разработка технологий космического мониторинга природно-экологических процессов оз. Байкал и Байкальской природной территории и развитие информационно-телекоммуникационной инфраструктуры системы БПТ</t>
  </si>
  <si>
    <t xml:space="preserve">Комплексная экологическая оценка состояния Байкальской природной территории, в т.ч бассейна р. Селенга и ее дельты и экосистемы озера Байкал, включая инвентаризацию источников загрязнения, качественного состава сбросов, выбросов, отходов, в целях научного обоснования мероприятий по снижению загрязнения БПТ и внесения изменений в действующее законодательство </t>
  </si>
  <si>
    <t xml:space="preserve">Ландшафтное планирование и функциональное зонирование центральной экологической зоны Байкальской природной территории </t>
  </si>
  <si>
    <t>Создание межрегионального центра экологического мониторинга о. Байкал, Слюдянский район, г. Байкальск</t>
  </si>
  <si>
    <t>Геологическое доизучение и мониторинг опасных экзогенных геологических процессов (сели, оползни, обвалы, карст, эрозия, пучение, наледи, снежные лавины) на БПТ</t>
  </si>
  <si>
    <t>Берегоукрепление Иркутского водохранилища в районе п. Южный. Иркутская область</t>
  </si>
  <si>
    <t xml:space="preserve">Иные объекты берегоукрепления и инженерной защиты государственной собственности субъектов Российской Федерации (муниципальной собственности), расположенные на территориях субъектов Российской Федерации входящих в состав Байкальской природной территории </t>
  </si>
  <si>
    <t xml:space="preserve">Иные объекты берегоукрепления и инженерной защиты государственной собственности  Российской Федерации, расположенные на территориях субъектов Российской Федерации входящих в состав Байкальской природной территории </t>
  </si>
  <si>
    <t>сокращение площадей с высоким и экстремально высоким загрязнением, на 14,84 кв.км.</t>
  </si>
  <si>
    <t xml:space="preserve">рекультивация  нарушенных земель, защита подземных и поверхностных вод, сокращение площадей с высоким и экстремально высоким загрязнением , на 3,61кв.км, </t>
  </si>
  <si>
    <t xml:space="preserve">сокращение площадей с высоким и экстремально высоким загрязнением на 0,2 кв.км. исключение негативного воздействия на водные поверхности р. Холодная на площади до 1,23 кв.км. </t>
  </si>
  <si>
    <t>сокращение площадей с высоким и экстремально высоким загрязнением, на 1,61 кв.км.</t>
  </si>
  <si>
    <t>Ввод 22 станций, из них 11 II типа, 11 III типа</t>
  </si>
  <si>
    <t>Комплектация пожарно-химических станций оборудованием, не входящим в сметы строек</t>
  </si>
  <si>
    <t>Приобретение  противопожарного оборудования, противопожарное обустройство территории ООПТ, организация авиалесохраны,  своевременная ликвидация лесных пожаров,  том числе на  удаленных и глубинных участках территорий ООПТ</t>
  </si>
  <si>
    <t xml:space="preserve">Ввод 68 кордонов в целях обеспечения охраны природных территорий, сохранения биологического разнообразия и поддержания в естественном состоянии охраняемых природных комплексов </t>
  </si>
  <si>
    <t>Общая площадь строения  1060 кв.м</t>
  </si>
  <si>
    <t>Общая площадь строения  14 232 кв.м</t>
  </si>
  <si>
    <t xml:space="preserve">Общая  площадь строений 336 кв.м,  обнаружение и своевременная ликвидация лесных пожаров на удаленных и глубинных участках территории ООПТ </t>
  </si>
  <si>
    <t>Организация и проведение детских экологических лагерей, создание и поддержка интернет сайтов ООПТ, выпуск видео и печатной продукции о природных комплексах ООПТ, обновление экспозиций музеев</t>
  </si>
  <si>
    <t>Приобретение оборудования для строящихся  и существующих научных стационаров, создание информационных баз данных,  проведение научно-исследовательских работ</t>
  </si>
  <si>
    <t>Строительство научно- исследовательского стационара и  визит центра  общей площадью 910 кв.м  для обеспечения мониторинга и изучения редких видов и флоры и фауны, а так же сохранения и изучения природных экосистем</t>
  </si>
  <si>
    <t>Ввод  14 объектов сумарной площадью 10 500 м2 для обеспечения мониторинга и изучения редких видов и флоры и фауны, а так же сохранения и изучения природных экосистем</t>
  </si>
  <si>
    <t>Снижение антропогенной нагрузки и загрязнений на экосистему о. Байкал,  в том числе загрязнения вод, улучшение состояния и востановление водных объектов, в т.ч источников питьевого водоснабжения</t>
  </si>
  <si>
    <t>1 судно, 10 катеров, 2 БПЛА</t>
  </si>
  <si>
    <t>Сокращение количества экологических правонарушений,  сохранение биоразнообразия</t>
  </si>
  <si>
    <t>Оценка природно-ресурсного потенциала, включая комплексную оценку Байкальской геосистемы, тенденции её преобразования по влиянием природных и антропогенных факторов</t>
  </si>
  <si>
    <t>Увеличение охвата БПТ государственным экологическим мониторингом, обеспечивающим высокую достоверность, оперативность и полноту сведений за счет использования  информации уполномоченных государственных органов</t>
  </si>
  <si>
    <t xml:space="preserve"> приобретение (750 кв. м)  помещений для межрегионального центра экологического мониторинга о.Байкал в целях сокращения  расходов на аренду помещений, повышения производительности труда,  предоставления качественной информационной поддержки устойчивого развития Байкальской природной территории </t>
  </si>
  <si>
    <t xml:space="preserve">Защита населения села  и объектов экономики от негативного воздействия вод, суммарная протяженность 4 900 м </t>
  </si>
  <si>
    <t>Защита населения села  и объектов экономики от негативного воздействия вод, суммарная протяженность 11 653 м</t>
  </si>
  <si>
    <t>сокращение площадей с высоким и экстремально высоким загрязнением   на 0,47 кв.км. исключение поступления загрязненых нефтепродуктами подземных вод в р. Селенгу в объеме 22 т нефтепродуктов в год , предотвращение ущерба от загрязнения составляет 687,5 млн. рублей/ в год</t>
  </si>
  <si>
    <t xml:space="preserve">Строительство пожарно-химических станций (III,II типов) на территориях ООПТ,  входящих в состав Байкальской природной территории </t>
  </si>
  <si>
    <t>Приобретение оборудования для комплектации пожарно-химических станций (III, II, типа)</t>
  </si>
  <si>
    <t xml:space="preserve">Строительство Пожарно - химической станции II типа на територии Тункинского национального парка, Республика Бурятия </t>
  </si>
  <si>
    <t>Строительство туристско-рекреационного инфраструктуры  на территории Байкальского государственного природного заповедника</t>
  </si>
  <si>
    <t xml:space="preserve">Проектирование размещения объектов туристско-рекреационного комплекса и объектов, обеспечивающих режим охраны природных комплексов ООПТ, входящих в состав Байкальской природной территории </t>
  </si>
  <si>
    <t>Строительство научно-исследовательского стационара с визит-центром на м.Покойный на территории Байкало-Ленского заповедника</t>
  </si>
  <si>
    <t xml:space="preserve">Реконструкция Баргузинского рыбоводного завода ОАО "Восточно-Сибирский научно-производственный центр рыбного хозяйства", с. Юбилейное, Баргузинский район, Республика Бурятия </t>
  </si>
  <si>
    <t>Реконструкция Селенгинского рыбоводного завода ОАО "Восточно-Сибирский научно-производственный центр рыбного хозяйства", с Лиственичное, Прибайкальский район, Республика Бурятия</t>
  </si>
  <si>
    <t>Геологическое доизучение и мониторинг экологического состояния подземных вод на БПТ</t>
  </si>
  <si>
    <t>Геологическое изучение опасных процессов, связанных с миграцией углеводородов в ЦЭЗ БПТ</t>
  </si>
  <si>
    <t>ниокр</t>
  </si>
  <si>
    <t xml:space="preserve">Открытие постов наблюдения за экологическим состоянием поздемных вод, оборудованные современными автоматизированными комплексами, разработка программы мониторинга экологического состояния подземных вод, составление карт состояния подземных вод, ведение базы данных, составление дежутных карт экологического состояния подземных вод </t>
  </si>
  <si>
    <t>Строительство инженерных сооружений для защиты пгт. Могзон Хилокского района от затопления паводковыми водами реки Хилок в Забайкальском крае</t>
  </si>
  <si>
    <t xml:space="preserve">II. Снижение уровня загрязненности отходами Байкальской природной территории, в том числе обеспечение восстановления территорий, подвергшихся высокому и экстремально высокому загрязнению . </t>
  </si>
  <si>
    <t>2012-2020</t>
  </si>
  <si>
    <t>Наименование инвестиционного проекта</t>
  </si>
  <si>
    <t>Государственный заказчик: Росприроднадзор</t>
  </si>
  <si>
    <t xml:space="preserve"> Проектирование и реализация комплекcного проекта по предотвращению негативного воздействия штольневых и рудничных вод Холоднинского месторождения Республики Бурятия, образованных в результате детальной геологической разведки и извлечения руды в 70-80-х годах </t>
  </si>
  <si>
    <t xml:space="preserve">Защита населения города  и объектов экономики от негативного воздействия вод. предотвращаемый ущерб- 375,9 млн.руб. </t>
  </si>
  <si>
    <t>Строительство инженерных сооружений для защиты с. Хохотуй Петровск-Забайкальского района от затопления паводковыми водами реки Хилок в Забайкальском крае</t>
  </si>
  <si>
    <t>Субект РФ</t>
  </si>
  <si>
    <t>Защита населения села  и объектов экономики от негативного воздействия вод. Площадь защищаемой территории-60 га;  предотвращаемый ущерб-167,0 млн.руб.</t>
  </si>
  <si>
    <t>Строительство инженерных сооружений для защиты с. Малета Петровск-Забайкальского района от затопления паводковыми водами реки Хилок в Забайкальском крае</t>
  </si>
  <si>
    <t>Защита населения села  и объектов экономики от негативного воздействия вод. Площадь защищаемой территории-48 га; предотвращаемый ущерб-174,9 млн.руб.</t>
  </si>
  <si>
    <t>Строительство инженерных сооружений для защиты г. Хилок от затопления паводковыми водами реки Хилок в Забайкальском крае</t>
  </si>
  <si>
    <t>Защита населения села  и объектов экономики от негативного воздействия вод. Площадь защищаемой территории-130 га; предотвращаемый ущерб-193,15 млн.руб.</t>
  </si>
  <si>
    <t>Защита населения села  и объектов экономики от негативного воздействия вод. Площадь защищаемой территории-65 га; предотвращаемый ущерб-175,07 млн.руб.</t>
  </si>
  <si>
    <t>Защита населения села  и объектов экономики от негативного воздействия вод. Площадь защищаемой территории-53 га;  предотвращаемый ущерб-137,0 млн.руб.</t>
  </si>
  <si>
    <t>№ п/п</t>
  </si>
  <si>
    <t>Субъект РФ</t>
  </si>
  <si>
    <t>Форма собственности</t>
  </si>
  <si>
    <t>Сроки реализации</t>
  </si>
  <si>
    <t>Ожидаемый результат</t>
  </si>
  <si>
    <t>Республика Бурятия</t>
  </si>
  <si>
    <t>Муниципальная</t>
  </si>
  <si>
    <t>2014-2020 гг.</t>
  </si>
  <si>
    <t>федеральный бюджет</t>
  </si>
  <si>
    <t>бюджет субъекта</t>
  </si>
  <si>
    <t>внебюджетные источники</t>
  </si>
  <si>
    <t xml:space="preserve">капитальные вложения </t>
  </si>
  <si>
    <t>Всего: в том числе</t>
  </si>
  <si>
    <t>бюджет субъекта Российской Федерации</t>
  </si>
  <si>
    <t>Субъектовая</t>
  </si>
  <si>
    <t xml:space="preserve">Защита прибрежной акватории и инженерных сооружений от размыва и затопления. Обеспечение стоянки судов федерального государственного учреждения.   </t>
  </si>
  <si>
    <t>Берегоукрепительные работы на Иркутском водохранилище в микрорайоне  Солнечный  г. Иркутск, Иркутской области</t>
  </si>
  <si>
    <t>800 м.</t>
  </si>
  <si>
    <t xml:space="preserve">Снижение загрязнения акватории Иркутского водохранилища продуктами размыва, предотвращение потерь земельных угодий, предотвращение ущерба рыбным запасам. Защита населения- 1045 человек, городских автомагистралей, школ и других объектов экономики. Площадь защищаемой территории-9,5 га;   </t>
  </si>
  <si>
    <t>Производственно-лабораторный корпус в            п. Ново -Разводная Иркутской области (второй пусковой комплекс)</t>
  </si>
  <si>
    <t>270 м.</t>
  </si>
  <si>
    <t>Берегоукрепление озера Байкал в пределах прибрежной полосы п.Листвянка</t>
  </si>
  <si>
    <t>субъектова</t>
  </si>
  <si>
    <t>1523 м.</t>
  </si>
  <si>
    <t>Защита населения поселка, численностью 1800 чел. и объектов экономики от негативного воздействия вод.</t>
  </si>
  <si>
    <t>Укрепление берега реки Китой на участке протяженностью 1200 м от п.Старица до п.Кирова</t>
  </si>
  <si>
    <t>1200 м.</t>
  </si>
  <si>
    <t>Защита населения поселка  и объектов экономики от негативного воздействия вод. Предотвращаемый ущерб-414 млн. руб.</t>
  </si>
  <si>
    <t xml:space="preserve">Инженерные защитные сооружения от затопления водами реки Утулик в п.Утулик Иркутской области </t>
  </si>
  <si>
    <t>1300 м.</t>
  </si>
  <si>
    <t>Защита населения поселка  и объектов экономики от негативного воздействия вод</t>
  </si>
  <si>
    <t>Берегоукрепление р.Селенги в с.Кабанск Кабанского района Республики Бурятия</t>
  </si>
  <si>
    <t>1220 м.</t>
  </si>
  <si>
    <t>Площадь защищаемой территории- 9,2 га; предотвращаемый ущерб-107772,5 тыс.руб.</t>
  </si>
  <si>
    <t>Берегоукрепление озера Байкал у с.Максимиха Баргузинского района Республики Бурятия</t>
  </si>
  <si>
    <t>Площадь защищаемой территории- 13 га; предотвращаемый ущерб-111932,38 тыс.руб.; защита населения-32 чел.</t>
  </si>
  <si>
    <t>Берегоукрепление озера Байкал у с.Оймур Кабанского района Республики Бурятия</t>
  </si>
  <si>
    <t>1620 м.</t>
  </si>
  <si>
    <t xml:space="preserve">Снижение загрязнения Иркутского водохранилища продуктами размыва. Предотвращение потерь земельных угодий населенного пункта, коммуникаций, сельскохозяйственных угодий, защита населения поселка.Общий предотвращаемый ущерб-230,351 млн. руб. </t>
  </si>
  <si>
    <t>625 кв.м</t>
  </si>
  <si>
    <t>500 м</t>
  </si>
  <si>
    <t>Предотвращение загрязнения акватории                  оз. Байкал продуктами размыва, размыва берега жилой зоны  г. Байкальска, предотвращение потерь земельных угодий, жилого фонда, автодорог, коммуникаций.</t>
  </si>
  <si>
    <t>Защита населения села Саратовка, ж/д, федеральной  трассы М-55 и др.объектов экономики от негативного воздействия вод. Предотвращаемый ущерб- 718252,5 тыс.руб. Площадь защищаемой территории 60 га.</t>
  </si>
  <si>
    <t>Защита г. Улан-Удэ от затопления паводковыми водами рек Селенга и Уда Республики Бурятия</t>
  </si>
  <si>
    <t>98816 м.</t>
  </si>
  <si>
    <t xml:space="preserve">Приобретение оборудования для проведения контрольно надзорной деятельности </t>
  </si>
  <si>
    <t>0,05 км2/год</t>
  </si>
  <si>
    <t xml:space="preserve">   1-2 млн. шт. молоди осетра</t>
  </si>
  <si>
    <t xml:space="preserve"> 6  - 8 млн. шт. молоди омуля</t>
  </si>
  <si>
    <t>2012</t>
  </si>
  <si>
    <t>2013</t>
  </si>
  <si>
    <t>2014</t>
  </si>
  <si>
    <t>2015</t>
  </si>
  <si>
    <t>2018</t>
  </si>
  <si>
    <t>Иркутская область</t>
  </si>
  <si>
    <t>Прочие</t>
  </si>
  <si>
    <t>Возобновление долговременных наблюдений за экосистемой о.Байкал в целях информационной поддержки охраны о.Байкал</t>
  </si>
  <si>
    <t xml:space="preserve">Формирование государственного мультиязычного информационного ресурса, эксплуатация информационных систем и обеспечение интернет – доступа к цифровой информации в области охраны озера Байкал и Байкальской природной территории.
</t>
  </si>
  <si>
    <t>Государственный заказчик: Минприроды</t>
  </si>
  <si>
    <t>Затраты на содержание группы реализации проекта</t>
  </si>
  <si>
    <t>2015-2020</t>
  </si>
  <si>
    <t>Производственно-лабораторный корпус в   г. Байкальске Иркутской области</t>
  </si>
  <si>
    <t>Обеспечение изучения и охраны водных ресурсрв оз. Байкал. Проведение лабораторных исследований качества вод и донных отложений. Ведение государственного мониторинга поверхостных водных объектов.</t>
  </si>
  <si>
    <t>Обеспечение изучения  и охраны водных рресурсов оз. Байкал. Проведение лабораторных исследований качества вод и донных отложений. Ведение государственного мониторинга поверхостных водных объектов.</t>
  </si>
  <si>
    <t xml:space="preserve">1. Ввод в действие  новых автоматических постов:
      -  посты контроля за загрязнением воды (приобретение оборудования); 
      -  посты контроля за загрязнением атмосферного воздуха ( приобретение оборудования).
2. Модернизация   химико-аналитических лабораторий.
3. Оснащение стационарных постов наблюдений за состоянием атмосферного воздуха (приобретение оборудования).
4. Оснащение  стационарных постов наблюдения за состоянием поверхностных вод и донных отложений (приобретение  оборудования).
5. Ввод в эксплуатацию  мобильных лабораторий для обеспечения экспедиционных обследований загрязнения атмосферного воздуха и поверхностных вод.
6. Приобретение  спецтранспорта .
7. Ввод в эксплуатацию (оснащение) 4центров сбора и обработки информации (ЦСОИ) и организация каналов связи для передачи информации.
</t>
  </si>
  <si>
    <t>2015-2016 гг.</t>
  </si>
  <si>
    <t>5  - 8 млн. шт. молоди омуля</t>
  </si>
  <si>
    <t xml:space="preserve">Разработка предельно-допустимых выбросов для городов с высоким уровнем загрязнения воздуха, расположенных в зоне атмосферного влияния Байкальской природной территории </t>
  </si>
  <si>
    <t>Открытие 15  пунктов наблюдения за опасными эндогенными геологическими процессами, оборудованные современными автоматизированными комплексами, разработка программы мониторинга опасных эндогенных геологических процессов, создание баз данных , составление деказных карт активизации опасных эндогенных процессов с прогнозом возможной активизации на конкретный период</t>
  </si>
  <si>
    <t>Открытие 15 пунктов наблюдения за опасными экзогенными геологическими процессами, оборудованные современными автоматизированными комплексами; составление карт пораженности опасными  экзогенными геологическими процессами; разработка программы мониторинга опасных экзогенных процессов,; формирование баз данных, карт , графиков о смещении участков поверхности и дежурных карт активизации опасных экзогенных геологических процессов с прогнозом возможной активизации на конкретный период</t>
  </si>
  <si>
    <t xml:space="preserve">Открытие 15  наземных пунктов наблюдения за опасными процессами, связанными с миграцией углеводородов, разработка  программы мониторинга опасных процессов, связанных с миграцией углеводородов, соствление карт  и базы данных опасных процессов, подготовка ежегодных аналитических записок о динамике проявления опасных процессов, связанных с миграцией углеводородов </t>
  </si>
  <si>
    <t>Мониторинг экологического состояния Байкальской природной территории, выявление и прогнозирование неблагоприятных явлений, определение природного состава, состояния лесного масива, выявления вырубок, гарей ветровалов, контроль лесовостановительных работ, мониторинг состояния водоохранных зон</t>
  </si>
  <si>
    <t>Комплексная оценка состояния экосистемы озера Байкал, главных притоков, степени влияния на озеро экологической зоны атмосферного влияния, определение главных источников опасности для экосистемы озера, разработка предложений по снижению антропогенного пресса на озеро и его его центральную экологическую зону</t>
  </si>
  <si>
    <t>Разработка программ мониторинга биоразнообразия и методических рекомендаций по ее реализации в государственных природных заповедниках и национальных парках бассейна оз. Байкал</t>
  </si>
  <si>
    <t>НИОКР</t>
  </si>
  <si>
    <t>Забайкальский край</t>
  </si>
  <si>
    <t xml:space="preserve">Обеспечение охраны лесов от пожаров на территориях ООПТ, входящих в состав Байкальской природной территории </t>
  </si>
  <si>
    <t xml:space="preserve">  Строительство кордонов на территориях ООПТ, входящих в состав Байкальской природной территории</t>
  </si>
  <si>
    <t>Строительство научных стационаров на территориях ООПТ, входящих в состав Байкальской природной территории</t>
  </si>
  <si>
    <t>Строительство инженерных сооружений для защиты с. Могзон Красночикойского района от затопления паводковыми водами реки Чикой в Забайкальском крае</t>
  </si>
  <si>
    <t>Забайкальский край, Республика Бурятия, Иркутская область</t>
  </si>
  <si>
    <t>Направление  использования</t>
  </si>
  <si>
    <t>Источники финансирования</t>
  </si>
  <si>
    <t xml:space="preserve">2011-2020 </t>
  </si>
  <si>
    <t>млн.руб.</t>
  </si>
  <si>
    <t>Федеральная целевая программа "Охрана озера Байкал и социально-экономическое развитие Байкальской природной территории на 2011-2020 годы"</t>
  </si>
  <si>
    <t>2012-2020 гг.</t>
  </si>
  <si>
    <t xml:space="preserve">Государственный заказчик: Минрегион России </t>
  </si>
  <si>
    <t xml:space="preserve">Количественный показатель </t>
  </si>
  <si>
    <t>Государственный заказчик: Минприроды России</t>
  </si>
  <si>
    <t xml:space="preserve">Прочие </t>
  </si>
  <si>
    <t xml:space="preserve">III. Повышение эффективности использования рекреационного потенциала особо охраняемых природных территорий и сохранение находящихся под угрозой исчезновения эндемичных объектов растительного и животного мира. </t>
  </si>
  <si>
    <t xml:space="preserve">Государственный заказчик: Минприроды России </t>
  </si>
  <si>
    <t xml:space="preserve">Государственный заказчик: Росрыболовство </t>
  </si>
  <si>
    <t xml:space="preserve"> 5  - 8 млн. шт. молоди омуля</t>
  </si>
  <si>
    <t>4 млн. шт.молоди осетра</t>
  </si>
  <si>
    <t>2015-2018 гг.</t>
  </si>
  <si>
    <t>2016-2020 гг.</t>
  </si>
  <si>
    <t>2014-2016 гг.</t>
  </si>
  <si>
    <t>20142017 гг.</t>
  </si>
  <si>
    <t>2015-2020 гг.</t>
  </si>
  <si>
    <t>2014-2017 гг.</t>
  </si>
  <si>
    <t>2016-2019 гг.</t>
  </si>
  <si>
    <t xml:space="preserve">Государственный заказчик:  Минприроды России </t>
  </si>
  <si>
    <t xml:space="preserve">Государственный заказчик:  Росгидромет </t>
  </si>
  <si>
    <t>2013-2015 гг.</t>
  </si>
  <si>
    <t xml:space="preserve">Государственный заказчик: Роснедра </t>
  </si>
  <si>
    <t xml:space="preserve">Государственный заказчик: Минприроды России  </t>
  </si>
  <si>
    <t>ИТОГО по задаче</t>
  </si>
  <si>
    <t>Государственный заказчик:  Росводресурсы</t>
  </si>
  <si>
    <t>2012- 2014 гг.</t>
  </si>
  <si>
    <t>2018 - 2020 гг.</t>
  </si>
  <si>
    <t>2018-2020гг.</t>
  </si>
  <si>
    <t>2016-2018 гг.</t>
  </si>
  <si>
    <t>2012-2014 гг.</t>
  </si>
  <si>
    <t>2013-2016 гг.</t>
  </si>
  <si>
    <t>2015-2017 гг.</t>
  </si>
  <si>
    <t>2013- 2014 гг.</t>
  </si>
  <si>
    <t xml:space="preserve">2015-2020 гг. </t>
  </si>
  <si>
    <t>2019-2020 гг.</t>
  </si>
  <si>
    <t>2017-2019 гг.</t>
  </si>
  <si>
    <t>2018-2020 гг.</t>
  </si>
  <si>
    <t>2016-2017 гг.</t>
  </si>
  <si>
    <t>Ликвидация последствий отрицательного воздействия добычи угля на окружающую среду Холбольджинского угольного разреза - рекультивация нарушенных земель, защита поверхностных и подземных вод</t>
  </si>
  <si>
    <t>Мероприятия по ликвидации подпочвенного скопления нефтепродуктов, загрязняющих воды р. Селенга в районе п. Стеклозавод г. Улан-Удэ - рекультивация нарушенных земель, защита поверхностных и подземных вод</t>
  </si>
  <si>
    <t>Федеральная</t>
  </si>
  <si>
    <t>Реализация мероприятий программы по ликвидации и утилизации накопленных отходов в результате деятельности ОАО "БЦБК"</t>
  </si>
  <si>
    <t>Федеральная, Акционерная</t>
  </si>
  <si>
    <t>Прочие нужды</t>
  </si>
  <si>
    <t xml:space="preserve">IV. Сохранение и воспроизводство биологических ресурсов Байкальской природной территории </t>
  </si>
  <si>
    <t>Берегоукрепление оз. Байкал в районе   г. Байкальск (второй участок) Иркутской области</t>
  </si>
  <si>
    <t>Инженерная защита от затопления водами   р. Селенга с. Саратовка Тарбагатайского района Республики Бурятия</t>
  </si>
  <si>
    <t>Строительство туристско-рекреационного комплекса на территории Забайкальского  национального парка</t>
  </si>
  <si>
    <t>Реконструкция  Большереченского рыбоводного завода ОАО "Восточно-Сибирский научно-производственный центр рыбного хозяйства"в с. Большая речка Кабанского района Республики Бурятия</t>
  </si>
  <si>
    <t>Снижение загрязнения Иркутского водохранилища продуктами размыва, снижение ущерба рыбным запасам. Предотвращение потерь земельных угодий населенного пункта, сельскохозяйственных угодий, защита населения поселка.Общий предотвращаемый ущерб-223129,4 тыс. руб.</t>
  </si>
  <si>
    <t>Берегоукрепление Иркутского водохранилища в районе р. Большая Грязнуха (н.п. Бурдугуз),  Иркутская область</t>
  </si>
  <si>
    <t>2600 м.</t>
  </si>
  <si>
    <t>Снижение загрязнения Иркутского водохранилища продуктами размыва, предотвращение потерь земельных угодий, общий предотвращаемый ущерб-                          171401,0 тыс. руб., защита населения поселка.</t>
  </si>
  <si>
    <t>Берегоукрепление Иркутского водохранилища в районе п.Большая Речка, Иркутская область</t>
  </si>
  <si>
    <t xml:space="preserve"> Иркутская область</t>
  </si>
  <si>
    <t xml:space="preserve">Снижение загрязнения Иркутского водохранилища продуктами размыва. Предотвращение потерь земельных угодий населенного пункта, коммуникаций, поселковых дорог, сельскохозяйственных угодий, лесного фонда, защита населения поселка.Общий предотвращаемый ущерб-111,94 млн. руб. </t>
  </si>
  <si>
    <t>Строительство берегоукрепительных сооружений в г.Байкальске на оз.Байкал, Иркутская область</t>
  </si>
  <si>
    <t>240 м.</t>
  </si>
  <si>
    <t>НОКР</t>
  </si>
  <si>
    <t xml:space="preserve">Создания инфраструктуры обеспечения охраны природных комплексов: установка информационных щитов и аншлагов; установка пожарных вышек и их оборудование средствами видеонаблюдения и связи; строительство конюшен, гаражей для спецтехники;  приобретение водных и воздушных судов (аэролодок, катеров); строительство иных объектов инфраструктуры (зимовья, водо-, электроснабжение и др.);  приобретение оборудования, не входящего в сметы строек.
</t>
  </si>
  <si>
    <t>Предложения по совершенствованию нормативного  правового регулирования в сфере  охраны озера Байкал</t>
  </si>
  <si>
    <t xml:space="preserve">Реконструкция Гусиноозерского осетрового рыбоводного хозяйства  ФГБУ "Байкалрыбвод" в г. Гусиноозерск Селенгинского района Республики Бурятия </t>
  </si>
  <si>
    <t xml:space="preserve">Проведение  молекулярно-генетических исследований и  ранней диагностики инфекционных заболеваний рыб </t>
  </si>
  <si>
    <t>Апробация методики и пилотный гидроакустический учет байкальского омуля : оценка и прогноз благополучия его популяции</t>
  </si>
  <si>
    <t>Разработка Программы эффективного и экологически чистого развития теплоэнергоснабжения Центральной экологической зоны на основании использования ВИЭ (тепловых насосов, солнечной и ветряной энергии), малых ГЭС и энергосберегающих технологий</t>
  </si>
  <si>
    <t xml:space="preserve">Модернизация и реконструкция  объектов коммунальной инфраструктуры </t>
  </si>
  <si>
    <t xml:space="preserve">Строительство комплексов очистных сооружений </t>
  </si>
  <si>
    <t>Модернизация систем теплоснабжения  с переводом на экологически чистые технологии</t>
  </si>
  <si>
    <t>46 объектов сумарной мощностью 465 665,0 м3/сутки</t>
  </si>
  <si>
    <t>39 объектов сумарной мощностью 325,33 Гкал/час</t>
  </si>
  <si>
    <t>3 300 м</t>
  </si>
  <si>
    <t>5 700 м</t>
  </si>
  <si>
    <t>2500 м</t>
  </si>
  <si>
    <t>3000 м</t>
  </si>
  <si>
    <t>16500 м</t>
  </si>
  <si>
    <t>Охрана природных комплексов и объектов на территории ООПТ</t>
  </si>
  <si>
    <t>Экологическое просвещение населения</t>
  </si>
  <si>
    <t>Защита населения города  -50 тыс.человек и   объектов экономики от негативного воздействия вод.  Площадь защищаемой территории-1503,77 га;                           предотвращаемый ущерб- 52721,3 млн.руб.</t>
  </si>
  <si>
    <t>Берегоукрепление р.Кяхтинка в черте г.Кяхта Республики Бурятия</t>
  </si>
  <si>
    <t>7400 м.</t>
  </si>
  <si>
    <t xml:space="preserve">14 объектов сумарной площадь 10 500 м2 </t>
  </si>
  <si>
    <t xml:space="preserve">68 кордонов </t>
  </si>
  <si>
    <t>59 объектов сумарной площадью 8 870 м2</t>
  </si>
  <si>
    <t>1- причал, 35 троп сумарной протяжонностью 550 км</t>
  </si>
  <si>
    <t>кап</t>
  </si>
  <si>
    <t>Кап</t>
  </si>
  <si>
    <t>Общая</t>
  </si>
  <si>
    <t>Фед</t>
  </si>
  <si>
    <t>Суб</t>
  </si>
  <si>
    <t>Вне бюджет</t>
  </si>
  <si>
    <t>МИНРЕГИОН</t>
  </si>
  <si>
    <t>МИНПРИРОДЫ</t>
  </si>
  <si>
    <t>ФАВР</t>
  </si>
  <si>
    <t>РОСНЕДРА</t>
  </si>
  <si>
    <t>РОСГИДРОМЕТ</t>
  </si>
  <si>
    <t>РОСРЫБОЛОВСТВО</t>
  </si>
  <si>
    <t>РОСПРИРОДНАДЗОР</t>
  </si>
  <si>
    <t>16 объектов суммарной мощностью 27 677,2 м3/сутки</t>
  </si>
  <si>
    <t>Ввод  46 объектов сумарной мощностью 465 665,0 м3/сутки</t>
  </si>
  <si>
    <t xml:space="preserve">Строительство мусоросортировочных и мусороперегрузочных станций  на территориях, относящихся к Байкальской природной территории  </t>
  </si>
  <si>
    <t>Ввод 13 станций суммарной мощностью 201 200 м3 в год</t>
  </si>
  <si>
    <t xml:space="preserve"> Строительство полигонов  твердых бытовых отходов на территориях, относящихся к Байкальской природной территории</t>
  </si>
  <si>
    <t xml:space="preserve">Ввод  49 полигонов суммарной мощностью 9 506 361,0 м3 в год </t>
  </si>
  <si>
    <t>Рекультивация несанкционированных свалок ТБО  на территориях, относящихся к Байкальской природной территории</t>
  </si>
  <si>
    <t>2015  г</t>
  </si>
  <si>
    <t xml:space="preserve">рекультивация 3 объектов суммарной мощностью 2500 м3 </t>
  </si>
  <si>
    <t>Ввод 39 объектов суммарной мощностью 325,33 Гкал/час, снижение образования золошлаковых отходов</t>
  </si>
  <si>
    <t>Перечень мероприятий федеральной целевой программы "Охрана озера Байкал и сойиально-экономическое развитие Байкальской природной территории на 2012-2020 годы"</t>
  </si>
  <si>
    <t>Приложение № 2  к проекту федеральной целевой программе "Охрана озера Байкал и социально экономическое развитие Байкальской природной территории на 2012-2020 годы"</t>
  </si>
  <si>
    <t>Снижение рисков хозяйственной деятельности в пределах ЦЭС БПТ за счет уточнения прогнозов развития опасных геологических процессов</t>
  </si>
  <si>
    <t>прочие</t>
  </si>
  <si>
    <r>
      <t>49 полигонов сумарной мощностью 9 506 361,0 м</t>
    </r>
    <r>
      <rPr>
        <vertAlign val="superscript"/>
        <sz val="11"/>
        <rFont val="Times New Roman"/>
        <family val="1"/>
        <charset val="204"/>
      </rPr>
      <t>3</t>
    </r>
    <r>
      <rPr>
        <sz val="11"/>
        <rFont val="Times New Roman"/>
        <family val="1"/>
        <charset val="204"/>
      </rPr>
      <t xml:space="preserve"> в год </t>
    </r>
  </si>
  <si>
    <r>
      <t>13 станций сумарной мощностью 201 200 м</t>
    </r>
    <r>
      <rPr>
        <vertAlign val="superscript"/>
        <sz val="11"/>
        <rFont val="Times New Roman"/>
        <family val="1"/>
        <charset val="204"/>
      </rPr>
      <t>3</t>
    </r>
    <r>
      <rPr>
        <sz val="11"/>
        <rFont val="Times New Roman"/>
        <family val="1"/>
        <charset val="204"/>
      </rPr>
      <t xml:space="preserve"> в год</t>
    </r>
  </si>
  <si>
    <t>I. Сокращение сбросов загрязняющих веществ в водные объекты Байкальской природной территории</t>
  </si>
  <si>
    <t>Строительство  научно-экспедиционного судна повышенной мореходности и грузоподъемности (типа ПТС-150), оснащенного комплексной лабораторией для контроля среды обитания и состояния водных биоресурсов</t>
  </si>
  <si>
    <t>Мониторинг численности нерпы</t>
  </si>
  <si>
    <t>Строительство научно-исследовательского судна</t>
  </si>
  <si>
    <t>Модернизация государственной наблюдательной сети за состоянием окружающей среды</t>
  </si>
  <si>
    <t>Геологическое доизучение и мониторинг опасных эндогенных  геологических процессов (землетрясение, современные тектонические движения) в ЦЭЗ БПТ</t>
  </si>
  <si>
    <t>0,4 км2/год</t>
  </si>
  <si>
    <t>0,03 км2/год</t>
  </si>
  <si>
    <t>2013-2020 гг.</t>
  </si>
  <si>
    <t>2015-2020 гг</t>
  </si>
  <si>
    <t>2012-2015</t>
  </si>
  <si>
    <t>2014-2015 гг.</t>
  </si>
</sst>
</file>

<file path=xl/styles.xml><?xml version="1.0" encoding="utf-8"?>
<styleSheet xmlns="http://schemas.openxmlformats.org/spreadsheetml/2006/main">
  <numFmts count="3">
    <numFmt numFmtId="164" formatCode="_(* #,##0.00_);_(* \(#,##0.00\);_(* &quot;-&quot;??_);_(@_)"/>
    <numFmt numFmtId="165" formatCode="#,##0.0"/>
    <numFmt numFmtId="166" formatCode="0.0"/>
  </numFmts>
  <fonts count="19">
    <font>
      <sz val="10"/>
      <name val="Arial"/>
    </font>
    <font>
      <b/>
      <sz val="12"/>
      <name val="Arial"/>
      <family val="2"/>
      <charset val="204"/>
    </font>
    <font>
      <sz val="10"/>
      <name val="Arial"/>
      <family val="2"/>
      <charset val="204"/>
    </font>
    <font>
      <sz val="11"/>
      <name val="Times New Roman"/>
      <family val="1"/>
      <charset val="204"/>
    </font>
    <font>
      <b/>
      <sz val="10"/>
      <name val="Times New Roman"/>
      <family val="1"/>
      <charset val="204"/>
    </font>
    <font>
      <sz val="10"/>
      <name val="Times New Roman"/>
      <family val="1"/>
      <charset val="204"/>
    </font>
    <font>
      <sz val="12"/>
      <name val="Times New Roman"/>
      <family val="1"/>
      <charset val="204"/>
    </font>
    <font>
      <sz val="10"/>
      <name val="Helv"/>
    </font>
    <font>
      <sz val="9"/>
      <name val="Times New Roman"/>
      <family val="1"/>
      <charset val="204"/>
    </font>
    <font>
      <b/>
      <sz val="14"/>
      <name val="Times New Roman"/>
      <family val="1"/>
      <charset val="204"/>
    </font>
    <font>
      <b/>
      <sz val="12"/>
      <name val="Times New Roman"/>
      <family val="1"/>
      <charset val="204"/>
    </font>
    <font>
      <vertAlign val="superscript"/>
      <sz val="11"/>
      <name val="Times New Roman"/>
      <family val="1"/>
      <charset val="204"/>
    </font>
    <font>
      <sz val="13"/>
      <name val="Times New Roman"/>
      <family val="1"/>
      <charset val="204"/>
    </font>
    <font>
      <b/>
      <sz val="13"/>
      <name val="Times New Roman"/>
      <family val="1"/>
      <charset val="204"/>
    </font>
    <font>
      <sz val="14"/>
      <name val="Times New Roman"/>
      <family val="1"/>
      <charset val="204"/>
    </font>
    <font>
      <sz val="10"/>
      <color indexed="10"/>
      <name val="Times New Roman"/>
      <family val="1"/>
      <charset val="204"/>
    </font>
    <font>
      <b/>
      <sz val="10"/>
      <color indexed="10"/>
      <name val="Times New Roman"/>
      <family val="1"/>
      <charset val="204"/>
    </font>
    <font>
      <sz val="14"/>
      <name val="Arial"/>
      <family val="2"/>
      <charset val="204"/>
    </font>
    <font>
      <sz val="13"/>
      <name val="Arial"/>
      <family val="2"/>
      <charset val="204"/>
    </font>
  </fonts>
  <fills count="3">
    <fill>
      <patternFill patternType="none"/>
    </fill>
    <fill>
      <patternFill patternType="gray125"/>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7" fillId="0" borderId="0"/>
    <xf numFmtId="164" fontId="2" fillId="0" borderId="0" applyFont="0" applyFill="0" applyBorder="0" applyAlignment="0" applyProtection="0"/>
  </cellStyleXfs>
  <cellXfs count="133">
    <xf numFmtId="0" fontId="0" fillId="0" borderId="0" xfId="0"/>
    <xf numFmtId="0" fontId="3" fillId="0" borderId="1" xfId="0" applyFont="1" applyFill="1" applyBorder="1" applyAlignment="1">
      <alignment horizontal="center"/>
    </xf>
    <xf numFmtId="0" fontId="1" fillId="0" borderId="0" xfId="0" applyFont="1" applyBorder="1" applyAlignment="1">
      <alignment horizontal="center"/>
    </xf>
    <xf numFmtId="0" fontId="3" fillId="0" borderId="0" xfId="0" applyFont="1" applyFill="1" applyBorder="1" applyAlignment="1">
      <alignment horizontal="left" vertical="center" wrapText="1"/>
    </xf>
    <xf numFmtId="0" fontId="4" fillId="0" borderId="1" xfId="0" applyFont="1" applyFill="1" applyBorder="1" applyAlignment="1">
      <alignment horizontal="center" wrapText="1"/>
    </xf>
    <xf numFmtId="165" fontId="3" fillId="0" borderId="1" xfId="2" applyNumberFormat="1" applyFont="1" applyFill="1" applyBorder="1" applyAlignment="1">
      <alignment horizontal="center" wrapText="1"/>
    </xf>
    <xf numFmtId="165" fontId="3" fillId="0" borderId="1" xfId="0" applyNumberFormat="1" applyFont="1" applyFill="1" applyBorder="1" applyAlignment="1">
      <alignment horizontal="center" wrapText="1"/>
    </xf>
    <xf numFmtId="0" fontId="4" fillId="0" borderId="1" xfId="0" applyFont="1" applyFill="1" applyBorder="1" applyAlignment="1">
      <alignment wrapText="1"/>
    </xf>
    <xf numFmtId="0" fontId="5" fillId="0" borderId="1" xfId="0" applyFont="1" applyFill="1" applyBorder="1"/>
    <xf numFmtId="4" fontId="4" fillId="0" borderId="1" xfId="0" applyNumberFormat="1" applyFont="1" applyFill="1" applyBorder="1" applyAlignment="1">
      <alignment horizontal="center"/>
    </xf>
    <xf numFmtId="0" fontId="5" fillId="0" borderId="1" xfId="0" applyFont="1" applyFill="1" applyBorder="1" applyAlignment="1">
      <alignment horizontal="center" vertical="center"/>
    </xf>
    <xf numFmtId="0" fontId="4" fillId="0" borderId="1" xfId="0" applyFont="1" applyFill="1" applyBorder="1" applyAlignment="1">
      <alignment horizontal="center"/>
    </xf>
    <xf numFmtId="0" fontId="4" fillId="0" borderId="1" xfId="0" applyFont="1" applyFill="1" applyBorder="1"/>
    <xf numFmtId="165" fontId="4" fillId="0" borderId="1" xfId="0" applyNumberFormat="1" applyFont="1" applyFill="1" applyBorder="1" applyAlignment="1">
      <alignment horizontal="center"/>
    </xf>
    <xf numFmtId="165" fontId="5" fillId="0" borderId="1" xfId="0" applyNumberFormat="1" applyFont="1" applyFill="1" applyBorder="1" applyAlignment="1">
      <alignment horizontal="center"/>
    </xf>
    <xf numFmtId="0" fontId="5" fillId="0" borderId="1" xfId="0" applyFont="1" applyFill="1" applyBorder="1" applyAlignment="1">
      <alignment vertical="center"/>
    </xf>
    <xf numFmtId="0" fontId="4" fillId="0" borderId="1" xfId="0" applyFont="1" applyFill="1" applyBorder="1" applyAlignment="1">
      <alignment vertical="center" wrapText="1"/>
    </xf>
    <xf numFmtId="0" fontId="5" fillId="0" borderId="1" xfId="0" applyFont="1" applyFill="1" applyBorder="1" applyAlignment="1">
      <alignment wrapText="1"/>
    </xf>
    <xf numFmtId="0" fontId="0" fillId="0" borderId="2" xfId="0" applyBorder="1" applyAlignment="1">
      <alignment vertical="center"/>
    </xf>
    <xf numFmtId="0" fontId="0" fillId="0" borderId="2" xfId="0" applyBorder="1"/>
    <xf numFmtId="0" fontId="0" fillId="0" borderId="2" xfId="0" applyBorder="1" applyAlignment="1">
      <alignment horizontal="center"/>
    </xf>
    <xf numFmtId="0" fontId="5" fillId="0" borderId="2" xfId="0" applyFont="1" applyBorder="1" applyAlignment="1">
      <alignment horizontal="right"/>
    </xf>
    <xf numFmtId="0" fontId="2" fillId="0" borderId="0" xfId="0" applyFont="1" applyAlignment="1">
      <alignment horizontal="center" vertical="center"/>
    </xf>
    <xf numFmtId="0" fontId="5" fillId="0" borderId="2" xfId="0" applyFont="1" applyBorder="1" applyAlignment="1">
      <alignment horizontal="center" vertical="center"/>
    </xf>
    <xf numFmtId="165" fontId="3" fillId="0" borderId="1" xfId="0" applyNumberFormat="1" applyFont="1" applyFill="1" applyBorder="1" applyAlignment="1">
      <alignment horizontal="center"/>
    </xf>
    <xf numFmtId="166" fontId="4" fillId="0" borderId="1" xfId="0" applyNumberFormat="1" applyFont="1" applyFill="1" applyBorder="1" applyAlignment="1">
      <alignment horizontal="center"/>
    </xf>
    <xf numFmtId="0" fontId="0" fillId="2" borderId="0" xfId="0" applyFill="1"/>
    <xf numFmtId="0" fontId="5" fillId="0" borderId="1" xfId="0" applyFont="1" applyFill="1" applyBorder="1" applyAlignment="1">
      <alignment vertical="center" wrapText="1"/>
    </xf>
    <xf numFmtId="166" fontId="0" fillId="0" borderId="0" xfId="0" applyNumberFormat="1"/>
    <xf numFmtId="166" fontId="5" fillId="0" borderId="1" xfId="0" applyNumberFormat="1" applyFont="1" applyFill="1" applyBorder="1" applyAlignment="1">
      <alignment horizontal="center"/>
    </xf>
    <xf numFmtId="166" fontId="3" fillId="0" borderId="1" xfId="2" applyNumberFormat="1" applyFont="1" applyFill="1" applyBorder="1" applyAlignment="1">
      <alignment horizontal="center" wrapText="1"/>
    </xf>
    <xf numFmtId="166" fontId="3" fillId="0" borderId="1" xfId="0" applyNumberFormat="1" applyFont="1" applyFill="1" applyBorder="1" applyAlignment="1">
      <alignment horizontal="center" wrapText="1"/>
    </xf>
    <xf numFmtId="0" fontId="5" fillId="0" borderId="0" xfId="0" applyFont="1" applyFill="1" applyBorder="1"/>
    <xf numFmtId="164" fontId="3" fillId="0" borderId="0" xfId="2" applyFont="1" applyFill="1" applyBorder="1" applyAlignment="1">
      <alignment horizontal="center" wrapText="1"/>
    </xf>
    <xf numFmtId="0" fontId="0" fillId="0" borderId="0" xfId="0" applyBorder="1"/>
    <xf numFmtId="0" fontId="5" fillId="0" borderId="1" xfId="0" applyFont="1" applyFill="1" applyBorder="1" applyAlignment="1">
      <alignment horizontal="center" vertical="center" wrapText="1"/>
    </xf>
    <xf numFmtId="0" fontId="10" fillId="0" borderId="1" xfId="0" applyFont="1" applyFill="1" applyBorder="1" applyAlignment="1">
      <alignment horizontal="center"/>
    </xf>
    <xf numFmtId="0" fontId="0" fillId="0" borderId="1" xfId="0" applyFill="1" applyBorder="1"/>
    <xf numFmtId="0" fontId="5" fillId="0" borderId="1" xfId="0" applyFont="1" applyFill="1" applyBorder="1" applyAlignment="1">
      <alignment horizontal="center" wrapText="1"/>
    </xf>
    <xf numFmtId="165" fontId="4"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wrapText="1"/>
    </xf>
    <xf numFmtId="49" fontId="3"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xf>
    <xf numFmtId="166" fontId="3" fillId="0" borderId="1" xfId="0" applyNumberFormat="1" applyFont="1" applyFill="1" applyBorder="1" applyAlignment="1">
      <alignment horizontal="center"/>
    </xf>
    <xf numFmtId="0" fontId="2" fillId="0" borderId="1" xfId="0" applyFont="1" applyFill="1" applyBorder="1" applyAlignment="1">
      <alignment horizontal="center" vertical="center"/>
    </xf>
    <xf numFmtId="0" fontId="13" fillId="0" borderId="1" xfId="0" applyFont="1" applyFill="1" applyBorder="1" applyAlignment="1">
      <alignment horizontal="center" vertical="center"/>
    </xf>
    <xf numFmtId="49" fontId="9" fillId="0" borderId="1" xfId="0" applyNumberFormat="1" applyFont="1" applyFill="1" applyBorder="1" applyAlignment="1">
      <alignment horizontal="center" vertical="center"/>
    </xf>
    <xf numFmtId="166" fontId="3" fillId="0" borderId="3" xfId="0" applyNumberFormat="1" applyFont="1" applyFill="1" applyBorder="1" applyAlignment="1">
      <alignment horizontal="center"/>
    </xf>
    <xf numFmtId="166" fontId="3" fillId="0" borderId="0" xfId="0" applyNumberFormat="1" applyFont="1" applyFill="1" applyBorder="1" applyAlignment="1">
      <alignment horizontal="center"/>
    </xf>
    <xf numFmtId="165" fontId="0" fillId="0" borderId="0" xfId="0" applyNumberFormat="1"/>
    <xf numFmtId="0" fontId="15" fillId="0" borderId="1" xfId="0" applyFont="1" applyFill="1" applyBorder="1" applyAlignment="1">
      <alignment horizontal="center" wrapText="1"/>
    </xf>
    <xf numFmtId="0" fontId="15" fillId="0" borderId="1" xfId="0" applyFont="1" applyFill="1" applyBorder="1" applyAlignment="1">
      <alignment horizontal="center" vertical="center" wrapText="1"/>
    </xf>
    <xf numFmtId="165" fontId="16"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wrapText="1"/>
    </xf>
    <xf numFmtId="0" fontId="10" fillId="0" borderId="1" xfId="0" applyFont="1" applyFill="1" applyBorder="1" applyAlignment="1">
      <alignment horizontal="center" vertical="center"/>
    </xf>
    <xf numFmtId="0" fontId="6" fillId="0" borderId="1" xfId="0" applyFont="1" applyFill="1" applyBorder="1" applyAlignment="1">
      <alignment horizontal="center"/>
    </xf>
    <xf numFmtId="0" fontId="2" fillId="0" borderId="1" xfId="0" applyFont="1" applyFill="1" applyBorder="1" applyAlignment="1">
      <alignment horizontal="center"/>
    </xf>
    <xf numFmtId="0" fontId="2" fillId="0" borderId="4" xfId="0" applyFont="1" applyFill="1" applyBorder="1" applyAlignment="1">
      <alignment horizontal="center"/>
    </xf>
    <xf numFmtId="0" fontId="0" fillId="0" borderId="0" xfId="0" applyAlignment="1"/>
    <xf numFmtId="49" fontId="3" fillId="0" borderId="1" xfId="0" applyNumberFormat="1" applyFont="1" applyFill="1" applyBorder="1" applyAlignment="1">
      <alignment horizontal="center" wrapText="1"/>
    </xf>
    <xf numFmtId="0" fontId="12" fillId="0" borderId="1" xfId="2" applyNumberFormat="1" applyFont="1" applyFill="1" applyBorder="1" applyAlignment="1">
      <alignment horizontal="center" vertical="center" wrapText="1" shrinkToFit="1"/>
    </xf>
    <xf numFmtId="49" fontId="3" fillId="0" borderId="1" xfId="2" applyNumberFormat="1" applyFont="1" applyFill="1" applyBorder="1" applyAlignment="1">
      <alignment horizontal="center" wrapText="1"/>
    </xf>
    <xf numFmtId="0" fontId="5" fillId="0" borderId="1" xfId="0" applyFont="1" applyFill="1" applyBorder="1" applyAlignment="1">
      <alignment horizontal="center" vertical="center"/>
    </xf>
    <xf numFmtId="0" fontId="3" fillId="0" borderId="1" xfId="2" applyNumberFormat="1" applyFont="1" applyFill="1" applyBorder="1" applyAlignment="1">
      <alignment horizontal="center" wrapText="1"/>
    </xf>
    <xf numFmtId="0" fontId="5" fillId="0" borderId="4" xfId="0" applyFont="1" applyFill="1" applyBorder="1" applyAlignment="1">
      <alignment horizontal="center"/>
    </xf>
    <xf numFmtId="0" fontId="5" fillId="0" borderId="3" xfId="0" applyFont="1" applyFill="1" applyBorder="1" applyAlignment="1">
      <alignment horizontal="center"/>
    </xf>
    <xf numFmtId="0" fontId="5" fillId="0" borderId="5" xfId="0" applyFont="1" applyFill="1" applyBorder="1" applyAlignment="1">
      <alignment horizontal="center"/>
    </xf>
    <xf numFmtId="0" fontId="18" fillId="0" borderId="1" xfId="0" applyFont="1" applyFill="1" applyBorder="1" applyAlignment="1">
      <alignment horizontal="center" vertical="center"/>
    </xf>
    <xf numFmtId="0" fontId="5" fillId="0" borderId="1" xfId="0" applyFont="1" applyFill="1" applyBorder="1" applyAlignment="1">
      <alignment horizontal="center" wrapText="1"/>
    </xf>
    <xf numFmtId="164" fontId="3" fillId="0" borderId="1" xfId="2" applyNumberFormat="1" applyFont="1" applyFill="1" applyBorder="1" applyAlignment="1">
      <alignment horizontal="center" wrapText="1"/>
    </xf>
    <xf numFmtId="4" fontId="4" fillId="0" borderId="1" xfId="0" applyNumberFormat="1" applyFont="1" applyFill="1" applyBorder="1" applyAlignment="1">
      <alignment horizontal="center" vertical="center"/>
    </xf>
    <xf numFmtId="0" fontId="10" fillId="0" borderId="1" xfId="0" applyFont="1" applyFill="1" applyBorder="1" applyAlignment="1">
      <alignment horizontal="center"/>
    </xf>
    <xf numFmtId="0" fontId="10"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2" fillId="0" borderId="1" xfId="2" applyNumberFormat="1" applyFont="1" applyFill="1" applyBorder="1" applyAlignment="1">
      <alignment horizontal="center" vertical="center" wrapText="1"/>
    </xf>
    <xf numFmtId="2" fontId="12" fillId="0" borderId="1" xfId="2" applyNumberFormat="1" applyFont="1" applyFill="1" applyBorder="1" applyAlignment="1">
      <alignment horizontal="center" vertical="center" wrapText="1"/>
    </xf>
    <xf numFmtId="164" fontId="12" fillId="0" borderId="1" xfId="2" applyFont="1" applyFill="1" applyBorder="1" applyAlignment="1">
      <alignment horizontal="center" vertical="center" wrapText="1"/>
    </xf>
    <xf numFmtId="164" fontId="3" fillId="0" borderId="4" xfId="2" applyFont="1" applyFill="1" applyBorder="1" applyAlignment="1">
      <alignment horizontal="center" wrapText="1"/>
    </xf>
    <xf numFmtId="164" fontId="3" fillId="0" borderId="3" xfId="2" applyFont="1" applyFill="1" applyBorder="1" applyAlignment="1">
      <alignment horizontal="center" wrapText="1"/>
    </xf>
    <xf numFmtId="164" fontId="3" fillId="0" borderId="5" xfId="2" applyFont="1" applyFill="1" applyBorder="1" applyAlignment="1">
      <alignment horizontal="center" wrapText="1"/>
    </xf>
    <xf numFmtId="0" fontId="3" fillId="0" borderId="1" xfId="2" applyNumberFormat="1" applyFont="1" applyFill="1" applyBorder="1" applyAlignment="1">
      <alignment horizontal="center" vertical="center" wrapText="1"/>
    </xf>
    <xf numFmtId="164" fontId="3" fillId="0" borderId="1" xfId="2" applyNumberFormat="1" applyFont="1" applyFill="1" applyBorder="1" applyAlignment="1">
      <alignment horizontal="center" vertical="center" wrapText="1"/>
    </xf>
    <xf numFmtId="0" fontId="8" fillId="0" borderId="1" xfId="0" applyNumberFormat="1" applyFont="1" applyFill="1" applyBorder="1" applyAlignment="1">
      <alignment horizontal="center" wrapText="1"/>
    </xf>
    <xf numFmtId="0" fontId="2" fillId="0" borderId="1" xfId="0" applyFont="1" applyFill="1" applyBorder="1" applyAlignment="1">
      <alignment horizontal="center"/>
    </xf>
    <xf numFmtId="165" fontId="5" fillId="0" borderId="1" xfId="1"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164" fontId="3" fillId="0" borderId="1" xfId="2" applyFont="1" applyFill="1" applyBorder="1" applyAlignment="1">
      <alignment horizontal="center" wrapText="1"/>
    </xf>
    <xf numFmtId="0" fontId="3" fillId="0" borderId="1" xfId="0" applyFont="1" applyFill="1" applyBorder="1" applyAlignment="1">
      <alignment horizontal="center" wrapText="1"/>
    </xf>
    <xf numFmtId="0" fontId="9" fillId="0" borderId="0" xfId="0" applyFont="1" applyBorder="1" applyAlignment="1">
      <alignment horizontal="center" vertical="center" wrapText="1"/>
    </xf>
    <xf numFmtId="0" fontId="9" fillId="0" borderId="1" xfId="0" applyFont="1" applyFill="1" applyBorder="1" applyAlignment="1">
      <alignment horizontal="center" vertical="center" wrapText="1"/>
    </xf>
    <xf numFmtId="4" fontId="9" fillId="0" borderId="1" xfId="0" applyNumberFormat="1" applyFont="1" applyFill="1" applyBorder="1" applyAlignment="1">
      <alignment horizontal="center" vertical="center"/>
    </xf>
    <xf numFmtId="0" fontId="3" fillId="0" borderId="1" xfId="0" applyFont="1" applyFill="1" applyBorder="1" applyAlignment="1">
      <alignment horizontal="center"/>
    </xf>
    <xf numFmtId="0" fontId="4" fillId="0" borderId="1" xfId="0" applyFont="1" applyFill="1" applyBorder="1" applyAlignment="1">
      <alignment horizontal="center"/>
    </xf>
    <xf numFmtId="0" fontId="5" fillId="0" borderId="4" xfId="0" applyFont="1" applyFill="1" applyBorder="1" applyAlignment="1">
      <alignment horizontal="center" wrapText="1"/>
    </xf>
    <xf numFmtId="0" fontId="5" fillId="0" borderId="3" xfId="0" applyFont="1" applyFill="1" applyBorder="1" applyAlignment="1">
      <alignment horizontal="center" wrapText="1"/>
    </xf>
    <xf numFmtId="0" fontId="5" fillId="0" borderId="5" xfId="0" applyFont="1" applyFill="1" applyBorder="1" applyAlignment="1">
      <alignment horizontal="center" wrapText="1"/>
    </xf>
    <xf numFmtId="0" fontId="5" fillId="0" borderId="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4" xfId="0" applyFont="1" applyFill="1" applyBorder="1" applyAlignment="1">
      <alignment horizontal="center" wrapText="1"/>
    </xf>
    <xf numFmtId="0" fontId="3" fillId="0" borderId="3" xfId="0" applyFont="1" applyFill="1" applyBorder="1" applyAlignment="1">
      <alignment horizontal="center" wrapText="1"/>
    </xf>
    <xf numFmtId="0" fontId="3" fillId="0" borderId="5" xfId="0" applyFont="1" applyFill="1" applyBorder="1" applyAlignment="1">
      <alignment horizontal="center" wrapText="1"/>
    </xf>
    <xf numFmtId="164" fontId="12" fillId="0" borderId="4" xfId="2" applyFont="1" applyFill="1" applyBorder="1" applyAlignment="1">
      <alignment horizontal="center" vertical="center" wrapText="1"/>
    </xf>
    <xf numFmtId="164" fontId="12" fillId="0" borderId="3" xfId="2" applyFont="1" applyFill="1" applyBorder="1" applyAlignment="1">
      <alignment horizontal="center" vertical="center" wrapText="1"/>
    </xf>
    <xf numFmtId="164" fontId="12" fillId="0" borderId="5" xfId="2"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5" xfId="0" applyFont="1" applyFill="1" applyBorder="1" applyAlignment="1">
      <alignment horizontal="center" vertical="center"/>
    </xf>
    <xf numFmtId="0" fontId="12" fillId="0" borderId="1" xfId="0" applyFont="1" applyFill="1" applyBorder="1" applyAlignment="1">
      <alignment horizontal="center" vertical="center"/>
    </xf>
    <xf numFmtId="166" fontId="5" fillId="0" borderId="4" xfId="0" applyNumberFormat="1" applyFont="1" applyFill="1" applyBorder="1" applyAlignment="1">
      <alignment horizontal="center"/>
    </xf>
    <xf numFmtId="165" fontId="4" fillId="0" borderId="1" xfId="0" applyNumberFormat="1" applyFont="1" applyFill="1" applyBorder="1" applyAlignment="1">
      <alignment horizontal="center"/>
    </xf>
    <xf numFmtId="0" fontId="17" fillId="0" borderId="1" xfId="0" applyFont="1" applyFill="1" applyBorder="1" applyAlignment="1">
      <alignment horizontal="center" vertical="center" wrapText="1"/>
    </xf>
    <xf numFmtId="0" fontId="2" fillId="0" borderId="1" xfId="0" applyFont="1" applyFill="1" applyBorder="1"/>
    <xf numFmtId="2" fontId="12" fillId="0" borderId="4" xfId="2" applyNumberFormat="1" applyFont="1" applyFill="1" applyBorder="1" applyAlignment="1">
      <alignment horizontal="center" vertical="center" wrapText="1"/>
    </xf>
    <xf numFmtId="2" fontId="12" fillId="0" borderId="3" xfId="2" applyNumberFormat="1" applyFont="1" applyFill="1" applyBorder="1" applyAlignment="1">
      <alignment horizontal="center" vertical="center" wrapText="1"/>
    </xf>
    <xf numFmtId="2" fontId="12" fillId="0" borderId="5" xfId="2" applyNumberFormat="1" applyFont="1" applyFill="1" applyBorder="1" applyAlignment="1">
      <alignment horizontal="center" vertical="center" wrapText="1"/>
    </xf>
    <xf numFmtId="0" fontId="3" fillId="0" borderId="4" xfId="0" applyFont="1" applyFill="1" applyBorder="1" applyAlignment="1">
      <alignment horizontal="center"/>
    </xf>
    <xf numFmtId="0" fontId="3" fillId="0" borderId="3" xfId="0" applyFont="1" applyFill="1" applyBorder="1" applyAlignment="1">
      <alignment horizontal="center"/>
    </xf>
    <xf numFmtId="0" fontId="3" fillId="0" borderId="5" xfId="0" applyFont="1" applyFill="1" applyBorder="1" applyAlignment="1">
      <alignment horizontal="center"/>
    </xf>
    <xf numFmtId="0" fontId="4" fillId="0" borderId="4" xfId="0" applyFont="1" applyFill="1" applyBorder="1" applyAlignment="1">
      <alignment horizontal="center"/>
    </xf>
    <xf numFmtId="0" fontId="4" fillId="0" borderId="3" xfId="0" applyFont="1" applyFill="1" applyBorder="1" applyAlignment="1">
      <alignment horizontal="center"/>
    </xf>
    <xf numFmtId="0" fontId="4" fillId="0" borderId="5" xfId="0" applyFont="1" applyFill="1" applyBorder="1" applyAlignment="1">
      <alignment horizontal="center"/>
    </xf>
    <xf numFmtId="0" fontId="2" fillId="0" borderId="1" xfId="0" applyFont="1" applyFill="1" applyBorder="1" applyAlignment="1">
      <alignment horizontal="center" wrapText="1"/>
    </xf>
    <xf numFmtId="4" fontId="4" fillId="0" borderId="1" xfId="0" applyNumberFormat="1" applyFont="1" applyFill="1" applyBorder="1" applyAlignment="1">
      <alignment horizontal="center"/>
    </xf>
    <xf numFmtId="0" fontId="6" fillId="0" borderId="1" xfId="0" applyFont="1" applyFill="1" applyBorder="1" applyAlignment="1">
      <alignment horizontal="center"/>
    </xf>
    <xf numFmtId="0" fontId="5" fillId="0" borderId="1" xfId="0" applyNumberFormat="1" applyFont="1" applyFill="1" applyBorder="1" applyAlignment="1">
      <alignment horizontal="center" wrapText="1"/>
    </xf>
    <xf numFmtId="0" fontId="14" fillId="0" borderId="0" xfId="0" applyFont="1" applyAlignment="1">
      <alignment wrapText="1"/>
    </xf>
  </cellXfs>
  <cellStyles count="3">
    <cellStyle name="Обычный" xfId="0" builtinId="0"/>
    <cellStyle name="Обычный_Таблицы_3 и форматы_" xfId="1"/>
    <cellStyle name="Финансовый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631"/>
  <sheetViews>
    <sheetView tabSelected="1" view="pageBreakPreview" topLeftCell="A483" zoomScale="70" zoomScaleNormal="100" zoomScaleSheetLayoutView="70" workbookViewId="0">
      <selection activeCell="C617" sqref="A617:IV617"/>
    </sheetView>
  </sheetViews>
  <sheetFormatPr defaultRowHeight="12.75"/>
  <cols>
    <col min="1" max="1" width="6.140625" customWidth="1"/>
    <col min="2" max="2" width="44.85546875" customWidth="1"/>
    <col min="3" max="3" width="22.7109375" customWidth="1"/>
    <col min="4" max="4" width="12.28515625" hidden="1" customWidth="1"/>
    <col min="5" max="5" width="20" customWidth="1"/>
    <col min="6" max="6" width="1.140625" hidden="1" customWidth="1"/>
    <col min="7" max="7" width="12.85546875" customWidth="1"/>
    <col min="10" max="10" width="16" customWidth="1"/>
    <col min="11" max="11" width="13.7109375" customWidth="1"/>
    <col min="16" max="16" width="11.140625" customWidth="1"/>
    <col min="17" max="17" width="16.85546875" customWidth="1"/>
    <col min="18" max="18" width="18" hidden="1" customWidth="1"/>
    <col min="19" max="19" width="52.28515625" customWidth="1"/>
  </cols>
  <sheetData>
    <row r="1" spans="1:19">
      <c r="Q1" s="132" t="s">
        <v>292</v>
      </c>
      <c r="R1" s="132"/>
      <c r="S1" s="132"/>
    </row>
    <row r="2" spans="1:19">
      <c r="Q2" s="132"/>
      <c r="R2" s="132"/>
      <c r="S2" s="132"/>
    </row>
    <row r="3" spans="1:19">
      <c r="Q3" s="132"/>
      <c r="R3" s="132"/>
      <c r="S3" s="132"/>
    </row>
    <row r="4" spans="1:19">
      <c r="Q4" s="132"/>
      <c r="R4" s="132"/>
      <c r="S4" s="132"/>
    </row>
    <row r="5" spans="1:19" ht="22.5" customHeight="1">
      <c r="G5" s="50"/>
      <c r="H5" s="50"/>
      <c r="I5" s="50"/>
      <c r="J5" s="50"/>
      <c r="K5" s="50"/>
      <c r="L5" s="50"/>
      <c r="M5" s="50"/>
      <c r="N5" s="50"/>
      <c r="O5" s="50"/>
      <c r="P5" s="50"/>
      <c r="Q5" s="132"/>
      <c r="R5" s="132"/>
      <c r="S5" s="132"/>
    </row>
    <row r="6" spans="1:19">
      <c r="Q6" s="132"/>
      <c r="R6" s="132"/>
      <c r="S6" s="132"/>
    </row>
    <row r="7" spans="1:19">
      <c r="Q7" s="132"/>
      <c r="R7" s="132"/>
      <c r="S7" s="132"/>
    </row>
    <row r="8" spans="1:19">
      <c r="Q8" s="132"/>
      <c r="R8" s="132"/>
      <c r="S8" s="132"/>
    </row>
    <row r="9" spans="1:19">
      <c r="Q9" s="132"/>
      <c r="R9" s="132"/>
      <c r="S9" s="132"/>
    </row>
    <row r="10" spans="1:19" ht="18.75">
      <c r="A10" s="22"/>
      <c r="B10" s="94" t="s">
        <v>291</v>
      </c>
      <c r="C10" s="94"/>
      <c r="D10" s="94"/>
      <c r="E10" s="94"/>
      <c r="F10" s="94"/>
      <c r="G10" s="94"/>
      <c r="H10" s="94"/>
      <c r="I10" s="94"/>
      <c r="J10" s="94"/>
      <c r="K10" s="94"/>
      <c r="L10" s="94"/>
      <c r="M10" s="94"/>
      <c r="N10" s="94"/>
      <c r="O10" s="94"/>
      <c r="P10" s="94"/>
      <c r="Q10" s="94"/>
      <c r="R10" s="94"/>
      <c r="S10" s="94"/>
    </row>
    <row r="11" spans="1:19">
      <c r="A11" s="23"/>
      <c r="B11" s="18"/>
      <c r="C11" s="19"/>
      <c r="D11" s="20"/>
      <c r="E11" s="20"/>
      <c r="F11" s="19"/>
      <c r="G11" s="19"/>
      <c r="H11" s="19"/>
      <c r="I11" s="19"/>
      <c r="J11" s="19"/>
      <c r="K11" s="19"/>
      <c r="L11" s="19"/>
      <c r="M11" s="19"/>
      <c r="N11" s="19"/>
      <c r="O11" s="19"/>
      <c r="P11" s="19"/>
      <c r="Q11" s="19"/>
      <c r="R11" s="19"/>
      <c r="S11" s="21" t="s">
        <v>183</v>
      </c>
    </row>
    <row r="12" spans="1:19" ht="18.75">
      <c r="A12" s="76" t="s">
        <v>99</v>
      </c>
      <c r="B12" s="95" t="s">
        <v>86</v>
      </c>
      <c r="C12" s="95" t="s">
        <v>181</v>
      </c>
      <c r="D12" s="95" t="s">
        <v>100</v>
      </c>
      <c r="E12" s="95" t="s">
        <v>180</v>
      </c>
      <c r="F12" s="95" t="s">
        <v>101</v>
      </c>
      <c r="G12" s="96" t="s">
        <v>182</v>
      </c>
      <c r="H12" s="96"/>
      <c r="I12" s="96"/>
      <c r="J12" s="96"/>
      <c r="K12" s="96"/>
      <c r="L12" s="96"/>
      <c r="M12" s="96"/>
      <c r="N12" s="96"/>
      <c r="O12" s="96"/>
      <c r="P12" s="96"/>
      <c r="Q12" s="95" t="s">
        <v>102</v>
      </c>
      <c r="R12" s="95" t="s">
        <v>187</v>
      </c>
      <c r="S12" s="95" t="s">
        <v>103</v>
      </c>
    </row>
    <row r="13" spans="1:19" ht="55.5" customHeight="1">
      <c r="A13" s="76"/>
      <c r="B13" s="95"/>
      <c r="C13" s="95"/>
      <c r="D13" s="95"/>
      <c r="E13" s="95"/>
      <c r="F13" s="95"/>
      <c r="G13" s="96"/>
      <c r="H13" s="47">
        <v>2012</v>
      </c>
      <c r="I13" s="47">
        <v>2013</v>
      </c>
      <c r="J13" s="47">
        <v>2014</v>
      </c>
      <c r="K13" s="47">
        <v>2015</v>
      </c>
      <c r="L13" s="47">
        <v>2016</v>
      </c>
      <c r="M13" s="47">
        <v>2017</v>
      </c>
      <c r="N13" s="47">
        <v>2018</v>
      </c>
      <c r="O13" s="47">
        <v>2019</v>
      </c>
      <c r="P13" s="47">
        <v>2020</v>
      </c>
      <c r="Q13" s="95"/>
      <c r="R13" s="95"/>
      <c r="S13" s="95"/>
    </row>
    <row r="14" spans="1:19">
      <c r="A14" s="35">
        <v>1</v>
      </c>
      <c r="B14" s="35">
        <v>2</v>
      </c>
      <c r="C14" s="35">
        <v>3</v>
      </c>
      <c r="D14" s="38">
        <v>4</v>
      </c>
      <c r="E14" s="38">
        <v>4</v>
      </c>
      <c r="F14" s="35">
        <v>6</v>
      </c>
      <c r="G14" s="35">
        <v>5</v>
      </c>
      <c r="H14" s="35">
        <v>6</v>
      </c>
      <c r="I14" s="35">
        <v>7</v>
      </c>
      <c r="J14" s="35">
        <v>8</v>
      </c>
      <c r="K14" s="35">
        <v>9</v>
      </c>
      <c r="L14" s="35">
        <v>10</v>
      </c>
      <c r="M14" s="35">
        <v>11</v>
      </c>
      <c r="N14" s="35">
        <v>12</v>
      </c>
      <c r="O14" s="35">
        <v>13</v>
      </c>
      <c r="P14" s="35">
        <v>14</v>
      </c>
      <c r="Q14" s="35">
        <v>15</v>
      </c>
      <c r="R14" s="35">
        <v>19</v>
      </c>
      <c r="S14" s="35">
        <v>16</v>
      </c>
    </row>
    <row r="15" spans="1:19" ht="15.75">
      <c r="A15" s="77" t="s">
        <v>184</v>
      </c>
      <c r="B15" s="77"/>
      <c r="C15" s="77"/>
      <c r="D15" s="77"/>
      <c r="E15" s="77"/>
      <c r="F15" s="77"/>
      <c r="G15" s="77"/>
      <c r="H15" s="77"/>
      <c r="I15" s="77"/>
      <c r="J15" s="77"/>
      <c r="K15" s="77"/>
      <c r="L15" s="77"/>
      <c r="M15" s="77"/>
      <c r="N15" s="77"/>
      <c r="O15" s="77"/>
      <c r="P15" s="77"/>
      <c r="Q15" s="77"/>
      <c r="R15" s="77"/>
      <c r="S15" s="35"/>
    </row>
    <row r="16" spans="1:19">
      <c r="A16" s="76"/>
      <c r="B16" s="76"/>
      <c r="C16" s="7" t="s">
        <v>111</v>
      </c>
      <c r="D16" s="38"/>
      <c r="E16" s="99"/>
      <c r="F16" s="35"/>
      <c r="G16" s="39">
        <f t="shared" ref="G16:P16" si="0">G186+G199+G256+G345+G433+G497+G621</f>
        <v>57754.799999999996</v>
      </c>
      <c r="H16" s="39">
        <f t="shared" si="0"/>
        <v>1205.2999999999997</v>
      </c>
      <c r="I16" s="39">
        <f t="shared" si="0"/>
        <v>1189.3</v>
      </c>
      <c r="J16" s="39">
        <f t="shared" si="0"/>
        <v>3403.5999999999995</v>
      </c>
      <c r="K16" s="39">
        <f t="shared" si="0"/>
        <v>10625.6</v>
      </c>
      <c r="L16" s="39">
        <f t="shared" si="0"/>
        <v>9694.5999999999985</v>
      </c>
      <c r="M16" s="39">
        <f t="shared" si="0"/>
        <v>7795.5</v>
      </c>
      <c r="N16" s="39">
        <f t="shared" si="0"/>
        <v>7391.4</v>
      </c>
      <c r="O16" s="39">
        <f t="shared" si="0"/>
        <v>7110.4999999999991</v>
      </c>
      <c r="P16" s="39">
        <f t="shared" si="0"/>
        <v>9339.0000000000018</v>
      </c>
      <c r="Q16" s="76" t="s">
        <v>185</v>
      </c>
      <c r="R16" s="76"/>
      <c r="S16" s="76"/>
    </row>
    <row r="17" spans="1:19" ht="19.5" customHeight="1">
      <c r="A17" s="76"/>
      <c r="B17" s="76"/>
      <c r="C17" s="7" t="s">
        <v>107</v>
      </c>
      <c r="D17" s="38"/>
      <c r="E17" s="100"/>
      <c r="F17" s="35"/>
      <c r="G17" s="39">
        <f t="shared" ref="G17:P17" si="1">G187+G200+G257+G346+G434+G498+G621</f>
        <v>48381.1</v>
      </c>
      <c r="H17" s="39">
        <f t="shared" si="1"/>
        <v>1000</v>
      </c>
      <c r="I17" s="39">
        <f t="shared" si="1"/>
        <v>1000</v>
      </c>
      <c r="J17" s="39">
        <f t="shared" si="1"/>
        <v>2989.9999999999995</v>
      </c>
      <c r="K17" s="39">
        <f t="shared" si="1"/>
        <v>8883.7000000000007</v>
      </c>
      <c r="L17" s="39">
        <f t="shared" si="1"/>
        <v>8089.9999999999982</v>
      </c>
      <c r="M17" s="39">
        <f t="shared" si="1"/>
        <v>6395.2</v>
      </c>
      <c r="N17" s="39">
        <f t="shared" si="1"/>
        <v>6132.6</v>
      </c>
      <c r="O17" s="39">
        <f t="shared" si="1"/>
        <v>5907.3</v>
      </c>
      <c r="P17" s="39">
        <f t="shared" si="1"/>
        <v>7982.300000000002</v>
      </c>
      <c r="Q17" s="76"/>
      <c r="R17" s="76"/>
      <c r="S17" s="76"/>
    </row>
    <row r="18" spans="1:19" ht="29.25" customHeight="1">
      <c r="A18" s="76"/>
      <c r="B18" s="76"/>
      <c r="C18" s="7" t="s">
        <v>112</v>
      </c>
      <c r="D18" s="38"/>
      <c r="E18" s="100"/>
      <c r="F18" s="35"/>
      <c r="G18" s="39">
        <f t="shared" ref="G18:P18" si="2">G188+G201+G258+G347+G435+G499+G622</f>
        <v>7801.2000000000007</v>
      </c>
      <c r="H18" s="39">
        <f t="shared" si="2"/>
        <v>65.3</v>
      </c>
      <c r="I18" s="39">
        <f t="shared" si="2"/>
        <v>49.3</v>
      </c>
      <c r="J18" s="39">
        <f t="shared" si="2"/>
        <v>255.6</v>
      </c>
      <c r="K18" s="39">
        <f t="shared" si="2"/>
        <v>1473.4</v>
      </c>
      <c r="L18" s="39">
        <f t="shared" si="2"/>
        <v>1431.4</v>
      </c>
      <c r="M18" s="39">
        <f t="shared" si="2"/>
        <v>1227.0999999999999</v>
      </c>
      <c r="N18" s="39">
        <f t="shared" si="2"/>
        <v>1085.5999999999999</v>
      </c>
      <c r="O18" s="39">
        <f t="shared" si="2"/>
        <v>1030</v>
      </c>
      <c r="P18" s="39">
        <f t="shared" si="2"/>
        <v>1183.5</v>
      </c>
      <c r="Q18" s="76"/>
      <c r="R18" s="76"/>
      <c r="S18" s="76"/>
    </row>
    <row r="19" spans="1:19" ht="23.25" customHeight="1">
      <c r="A19" s="76"/>
      <c r="B19" s="76"/>
      <c r="C19" s="7" t="s">
        <v>109</v>
      </c>
      <c r="D19" s="38"/>
      <c r="E19" s="101"/>
      <c r="F19" s="35"/>
      <c r="G19" s="39">
        <f t="shared" ref="G19:P19" si="3">G189+G202+G259+G348+G436+G500+G623</f>
        <v>1572.5</v>
      </c>
      <c r="H19" s="39">
        <f t="shared" si="3"/>
        <v>140</v>
      </c>
      <c r="I19" s="39">
        <f t="shared" si="3"/>
        <v>140</v>
      </c>
      <c r="J19" s="39">
        <f t="shared" si="3"/>
        <v>158</v>
      </c>
      <c r="K19" s="39">
        <f t="shared" si="3"/>
        <v>268.5</v>
      </c>
      <c r="L19" s="39">
        <f t="shared" si="3"/>
        <v>173.2</v>
      </c>
      <c r="M19" s="39">
        <f t="shared" si="3"/>
        <v>173.2</v>
      </c>
      <c r="N19" s="39">
        <f t="shared" si="3"/>
        <v>173.2</v>
      </c>
      <c r="O19" s="39">
        <f t="shared" si="3"/>
        <v>173.2</v>
      </c>
      <c r="P19" s="39">
        <f t="shared" si="3"/>
        <v>173.2</v>
      </c>
      <c r="Q19" s="76"/>
      <c r="R19" s="76"/>
      <c r="S19" s="76"/>
    </row>
    <row r="20" spans="1:19" hidden="1">
      <c r="A20" s="35"/>
      <c r="B20" s="35"/>
      <c r="C20" s="7"/>
      <c r="D20" s="38"/>
      <c r="E20" s="38"/>
      <c r="F20" s="35"/>
      <c r="G20" s="39">
        <v>48500</v>
      </c>
      <c r="H20" s="39">
        <v>1000</v>
      </c>
      <c r="I20" s="39">
        <v>1000</v>
      </c>
      <c r="J20" s="39">
        <v>2990</v>
      </c>
      <c r="K20" s="39">
        <v>9220</v>
      </c>
      <c r="L20" s="39">
        <v>8155.1</v>
      </c>
      <c r="M20" s="39">
        <v>6395.2</v>
      </c>
      <c r="N20" s="39">
        <v>6081.4</v>
      </c>
      <c r="O20" s="39">
        <v>5676.1</v>
      </c>
      <c r="P20" s="39">
        <v>7982.2</v>
      </c>
      <c r="Q20" s="37"/>
      <c r="R20" s="35"/>
      <c r="S20" s="35"/>
    </row>
    <row r="21" spans="1:19" hidden="1">
      <c r="A21" s="35"/>
      <c r="B21" s="35"/>
      <c r="C21" s="7"/>
      <c r="D21" s="38"/>
      <c r="E21" s="38"/>
      <c r="F21" s="35"/>
      <c r="G21" s="39">
        <f t="shared" ref="G21:P21" si="4">G20-G17</f>
        <v>118.90000000000146</v>
      </c>
      <c r="H21" s="39">
        <f t="shared" si="4"/>
        <v>0</v>
      </c>
      <c r="I21" s="39">
        <f t="shared" si="4"/>
        <v>0</v>
      </c>
      <c r="J21" s="39">
        <f t="shared" si="4"/>
        <v>0</v>
      </c>
      <c r="K21" s="39">
        <f t="shared" si="4"/>
        <v>336.29999999999927</v>
      </c>
      <c r="L21" s="39">
        <f t="shared" si="4"/>
        <v>65.100000000002183</v>
      </c>
      <c r="M21" s="39">
        <f t="shared" si="4"/>
        <v>0</v>
      </c>
      <c r="N21" s="39">
        <f t="shared" si="4"/>
        <v>-51.200000000000728</v>
      </c>
      <c r="O21" s="39">
        <f t="shared" si="4"/>
        <v>-231.19999999999982</v>
      </c>
      <c r="P21" s="39">
        <f t="shared" si="4"/>
        <v>-0.10000000000218279</v>
      </c>
      <c r="Q21" s="35"/>
      <c r="R21" s="35"/>
      <c r="S21" s="35"/>
    </row>
    <row r="22" spans="1:19" hidden="1">
      <c r="A22" s="35"/>
      <c r="B22" s="35"/>
      <c r="C22" s="7"/>
      <c r="D22" s="38"/>
      <c r="E22" s="38"/>
      <c r="F22" s="35"/>
      <c r="G22" s="39"/>
      <c r="H22" s="39"/>
      <c r="I22" s="39"/>
      <c r="J22" s="39"/>
      <c r="K22" s="39"/>
      <c r="L22" s="39"/>
      <c r="M22" s="39"/>
      <c r="N22" s="39"/>
      <c r="O22" s="39"/>
      <c r="P22" s="39"/>
      <c r="Q22" s="35"/>
      <c r="R22" s="35"/>
      <c r="S22" s="35"/>
    </row>
    <row r="23" spans="1:19" hidden="1">
      <c r="A23" s="35"/>
      <c r="B23" s="35"/>
      <c r="C23" s="7"/>
      <c r="D23" s="4" t="s">
        <v>270</v>
      </c>
      <c r="E23" s="38"/>
      <c r="F23" s="35"/>
      <c r="G23" s="39">
        <f>G24+G25+G26</f>
        <v>57754.762000000002</v>
      </c>
      <c r="H23" s="39">
        <f t="shared" ref="H23:P23" si="5">H24+H25+H26</f>
        <v>1205.3</v>
      </c>
      <c r="I23" s="39">
        <f t="shared" si="5"/>
        <v>1189.3</v>
      </c>
      <c r="J23" s="39">
        <f t="shared" si="5"/>
        <v>3403.5619999999999</v>
      </c>
      <c r="K23" s="39">
        <f t="shared" si="5"/>
        <v>10625.6</v>
      </c>
      <c r="L23" s="39">
        <f t="shared" si="5"/>
        <v>9694.6</v>
      </c>
      <c r="M23" s="39">
        <f t="shared" si="5"/>
        <v>7795.5</v>
      </c>
      <c r="N23" s="39">
        <f t="shared" si="5"/>
        <v>7391.4</v>
      </c>
      <c r="O23" s="39">
        <f t="shared" si="5"/>
        <v>7110.5</v>
      </c>
      <c r="P23" s="39">
        <f t="shared" si="5"/>
        <v>9339</v>
      </c>
      <c r="Q23" s="35"/>
      <c r="R23" s="35"/>
      <c r="S23" s="35"/>
    </row>
    <row r="24" spans="1:19" hidden="1">
      <c r="A24" s="35"/>
      <c r="B24" s="35"/>
      <c r="C24" s="7"/>
      <c r="D24" s="38" t="s">
        <v>268</v>
      </c>
      <c r="E24" s="38" t="s">
        <v>268</v>
      </c>
      <c r="F24" s="35"/>
      <c r="G24" s="39">
        <f>G44+G65+G85+G105+G125+G145+G165</f>
        <v>41366.161999999997</v>
      </c>
      <c r="H24" s="39">
        <f t="shared" ref="H24:P24" si="6">H44+H65+H85+H105+H125+H145+H165</f>
        <v>378.4</v>
      </c>
      <c r="I24" s="39">
        <f t="shared" si="6"/>
        <v>387.5</v>
      </c>
      <c r="J24" s="39">
        <f t="shared" si="6"/>
        <v>1735.0619999999999</v>
      </c>
      <c r="K24" s="39">
        <f t="shared" si="6"/>
        <v>8077.4</v>
      </c>
      <c r="L24" s="39">
        <f t="shared" si="6"/>
        <v>7516.9000000000005</v>
      </c>
      <c r="M24" s="39">
        <f t="shared" si="6"/>
        <v>5581.2</v>
      </c>
      <c r="N24" s="39">
        <f t="shared" si="6"/>
        <v>5329.7</v>
      </c>
      <c r="O24" s="39">
        <f t="shared" si="6"/>
        <v>5291.8</v>
      </c>
      <c r="P24" s="39">
        <f t="shared" si="6"/>
        <v>7068.2000000000007</v>
      </c>
      <c r="Q24" s="35"/>
      <c r="R24" s="35"/>
      <c r="S24" s="35"/>
    </row>
    <row r="25" spans="1:19" hidden="1">
      <c r="A25" s="35"/>
      <c r="B25" s="35"/>
      <c r="C25" s="7"/>
      <c r="D25" s="38" t="s">
        <v>242</v>
      </c>
      <c r="E25" s="38" t="s">
        <v>81</v>
      </c>
      <c r="F25" s="35"/>
      <c r="G25" s="39">
        <f>G45+G66+G86+G106+G126+G146+G166</f>
        <v>469.5</v>
      </c>
      <c r="H25" s="39">
        <f t="shared" ref="H25:P25" si="7">H45+H66+H86+H106+H126+H146+H166</f>
        <v>9</v>
      </c>
      <c r="I25" s="39">
        <f t="shared" si="7"/>
        <v>8</v>
      </c>
      <c r="J25" s="39">
        <f t="shared" si="7"/>
        <v>132</v>
      </c>
      <c r="K25" s="39">
        <f t="shared" si="7"/>
        <v>100</v>
      </c>
      <c r="L25" s="39">
        <f t="shared" si="7"/>
        <v>37</v>
      </c>
      <c r="M25" s="39">
        <f t="shared" si="7"/>
        <v>34.200000000000003</v>
      </c>
      <c r="N25" s="39">
        <f t="shared" si="7"/>
        <v>41.7</v>
      </c>
      <c r="O25" s="39">
        <f t="shared" si="7"/>
        <v>48.7</v>
      </c>
      <c r="P25" s="39">
        <f t="shared" si="7"/>
        <v>58.9</v>
      </c>
      <c r="Q25" s="35"/>
      <c r="R25" s="35"/>
      <c r="S25" s="35"/>
    </row>
    <row r="26" spans="1:19" hidden="1">
      <c r="A26" s="35"/>
      <c r="B26" s="35"/>
      <c r="C26" s="7"/>
      <c r="D26" s="38" t="s">
        <v>154</v>
      </c>
      <c r="E26" s="38" t="s">
        <v>294</v>
      </c>
      <c r="F26" s="35"/>
      <c r="G26" s="39">
        <f>G46+G67+G87+G107+G127+G147+G167</f>
        <v>15919.100000000002</v>
      </c>
      <c r="H26" s="39">
        <f t="shared" ref="H26:P26" si="8">H46+H67+H87+H107+H127+H147+H167</f>
        <v>817.9</v>
      </c>
      <c r="I26" s="39">
        <f t="shared" si="8"/>
        <v>793.8</v>
      </c>
      <c r="J26" s="39">
        <f t="shared" si="8"/>
        <v>1536.5</v>
      </c>
      <c r="K26" s="39">
        <f t="shared" si="8"/>
        <v>2448.2000000000003</v>
      </c>
      <c r="L26" s="39">
        <f t="shared" si="8"/>
        <v>2140.6999999999998</v>
      </c>
      <c r="M26" s="39">
        <f t="shared" si="8"/>
        <v>2180.1</v>
      </c>
      <c r="N26" s="39">
        <f t="shared" si="8"/>
        <v>2020.0000000000002</v>
      </c>
      <c r="O26" s="39">
        <f t="shared" si="8"/>
        <v>1770.0000000000002</v>
      </c>
      <c r="P26" s="39">
        <f t="shared" si="8"/>
        <v>2211.9</v>
      </c>
      <c r="Q26" s="35"/>
      <c r="R26" s="35"/>
      <c r="S26" s="35"/>
    </row>
    <row r="27" spans="1:19" hidden="1">
      <c r="A27" s="35"/>
      <c r="B27" s="35"/>
      <c r="C27" s="7"/>
      <c r="D27" s="38"/>
      <c r="E27" s="38"/>
      <c r="F27" s="35"/>
      <c r="G27" s="39"/>
      <c r="H27" s="39"/>
      <c r="I27" s="39"/>
      <c r="J27" s="39"/>
      <c r="K27" s="39"/>
      <c r="L27" s="39"/>
      <c r="M27" s="39"/>
      <c r="N27" s="39"/>
      <c r="O27" s="39"/>
      <c r="P27" s="39"/>
      <c r="Q27" s="35"/>
      <c r="R27" s="35"/>
      <c r="S27" s="35"/>
    </row>
    <row r="28" spans="1:19" hidden="1">
      <c r="A28" s="35"/>
      <c r="B28" s="35"/>
      <c r="C28" s="7"/>
      <c r="D28" s="4" t="s">
        <v>271</v>
      </c>
      <c r="E28" s="38"/>
      <c r="F28" s="35"/>
      <c r="G28" s="39">
        <f>G29+G30+G31</f>
        <v>48381.1</v>
      </c>
      <c r="H28" s="39">
        <f t="shared" ref="H28:P28" si="9">H29+H30+H31</f>
        <v>1000</v>
      </c>
      <c r="I28" s="39">
        <f t="shared" si="9"/>
        <v>1000</v>
      </c>
      <c r="J28" s="39">
        <f t="shared" si="9"/>
        <v>2990</v>
      </c>
      <c r="K28" s="39">
        <f t="shared" si="9"/>
        <v>8883.7000000000007</v>
      </c>
      <c r="L28" s="39">
        <f t="shared" si="9"/>
        <v>8090</v>
      </c>
      <c r="M28" s="39">
        <f t="shared" si="9"/>
        <v>6395.1999999999989</v>
      </c>
      <c r="N28" s="39">
        <f t="shared" si="9"/>
        <v>6132.6</v>
      </c>
      <c r="O28" s="39">
        <f t="shared" si="9"/>
        <v>5907.3</v>
      </c>
      <c r="P28" s="39">
        <f t="shared" si="9"/>
        <v>7982.3</v>
      </c>
      <c r="Q28" s="35"/>
      <c r="R28" s="35"/>
      <c r="S28" s="35"/>
    </row>
    <row r="29" spans="1:19" hidden="1">
      <c r="A29" s="35"/>
      <c r="B29" s="35"/>
      <c r="C29" s="7"/>
      <c r="D29" s="38" t="s">
        <v>269</v>
      </c>
      <c r="E29" s="38" t="s">
        <v>268</v>
      </c>
      <c r="F29" s="35"/>
      <c r="G29" s="39">
        <f t="shared" ref="G29:P29" si="10">G49+G70+G90+G110+G130+G150+G170</f>
        <v>34547</v>
      </c>
      <c r="H29" s="39">
        <f t="shared" si="10"/>
        <v>378.4</v>
      </c>
      <c r="I29" s="39">
        <f t="shared" si="10"/>
        <v>387.5</v>
      </c>
      <c r="J29" s="39">
        <f t="shared" si="10"/>
        <v>1552.8000000000002</v>
      </c>
      <c r="K29" s="39">
        <f t="shared" si="10"/>
        <v>6633.2999999999993</v>
      </c>
      <c r="L29" s="39">
        <f t="shared" si="10"/>
        <v>6248.8</v>
      </c>
      <c r="M29" s="39">
        <f t="shared" si="10"/>
        <v>4535.5999999999995</v>
      </c>
      <c r="N29" s="39">
        <f t="shared" si="10"/>
        <v>4384.1000000000004</v>
      </c>
      <c r="O29" s="39">
        <f t="shared" si="10"/>
        <v>4401.8</v>
      </c>
      <c r="P29" s="39">
        <f t="shared" si="10"/>
        <v>6024.7000000000007</v>
      </c>
      <c r="Q29" s="35"/>
      <c r="R29" s="35"/>
      <c r="S29" s="35"/>
    </row>
    <row r="30" spans="1:19" hidden="1">
      <c r="A30" s="35"/>
      <c r="B30" s="35"/>
      <c r="C30" s="7"/>
      <c r="D30" s="38" t="s">
        <v>173</v>
      </c>
      <c r="E30" s="38" t="s">
        <v>81</v>
      </c>
      <c r="F30" s="35"/>
      <c r="G30" s="39">
        <f t="shared" ref="G30:P30" si="11">G50+G71+G91+G111+G131+G151+G171</f>
        <v>464.1</v>
      </c>
      <c r="H30" s="39">
        <f t="shared" si="11"/>
        <v>9</v>
      </c>
      <c r="I30" s="39">
        <f t="shared" si="11"/>
        <v>8</v>
      </c>
      <c r="J30" s="39">
        <f t="shared" si="11"/>
        <v>132</v>
      </c>
      <c r="K30" s="39">
        <f t="shared" si="11"/>
        <v>97.3</v>
      </c>
      <c r="L30" s="39">
        <f t="shared" si="11"/>
        <v>34.299999999999997</v>
      </c>
      <c r="M30" s="39">
        <f t="shared" si="11"/>
        <v>34.200000000000003</v>
      </c>
      <c r="N30" s="39">
        <f t="shared" si="11"/>
        <v>41.7</v>
      </c>
      <c r="O30" s="39">
        <f t="shared" si="11"/>
        <v>48.7</v>
      </c>
      <c r="P30" s="39">
        <f t="shared" si="11"/>
        <v>58.9</v>
      </c>
      <c r="Q30" s="35"/>
      <c r="R30" s="35"/>
      <c r="S30" s="35"/>
    </row>
    <row r="31" spans="1:19" hidden="1">
      <c r="A31" s="35"/>
      <c r="B31" s="35"/>
      <c r="C31" s="7"/>
      <c r="D31" s="38" t="s">
        <v>154</v>
      </c>
      <c r="E31" s="38" t="s">
        <v>294</v>
      </c>
      <c r="F31" s="35"/>
      <c r="G31" s="39">
        <f t="shared" ref="G31:P31" si="12">G51+G72+G92+G112+G132+G152+G172</f>
        <v>13370.000000000002</v>
      </c>
      <c r="H31" s="39">
        <f t="shared" si="12"/>
        <v>612.6</v>
      </c>
      <c r="I31" s="39">
        <f t="shared" si="12"/>
        <v>604.5</v>
      </c>
      <c r="J31" s="39">
        <f t="shared" si="12"/>
        <v>1305.2</v>
      </c>
      <c r="K31" s="39">
        <f t="shared" si="12"/>
        <v>2153.1000000000004</v>
      </c>
      <c r="L31" s="39">
        <f t="shared" si="12"/>
        <v>1806.8999999999996</v>
      </c>
      <c r="M31" s="39">
        <f t="shared" si="12"/>
        <v>1825.3999999999999</v>
      </c>
      <c r="N31" s="39">
        <f t="shared" si="12"/>
        <v>1706.8</v>
      </c>
      <c r="O31" s="39">
        <f t="shared" si="12"/>
        <v>1456.8</v>
      </c>
      <c r="P31" s="39">
        <f t="shared" si="12"/>
        <v>1898.6999999999998</v>
      </c>
      <c r="Q31" s="35"/>
      <c r="R31" s="35"/>
      <c r="S31" s="35"/>
    </row>
    <row r="32" spans="1:19" hidden="1">
      <c r="A32" s="35"/>
      <c r="B32" s="35"/>
      <c r="C32" s="7"/>
      <c r="D32" s="38"/>
      <c r="E32" s="38"/>
      <c r="F32" s="35"/>
      <c r="G32" s="39"/>
      <c r="H32" s="39"/>
      <c r="I32" s="39"/>
      <c r="J32" s="39"/>
      <c r="K32" s="39"/>
      <c r="L32" s="39"/>
      <c r="M32" s="39"/>
      <c r="N32" s="39"/>
      <c r="O32" s="39"/>
      <c r="P32" s="39"/>
      <c r="Q32" s="35"/>
      <c r="R32" s="35"/>
      <c r="S32" s="35"/>
    </row>
    <row r="33" spans="1:19" hidden="1">
      <c r="A33" s="35"/>
      <c r="B33" s="35"/>
      <c r="C33" s="7"/>
      <c r="D33" s="4" t="s">
        <v>272</v>
      </c>
      <c r="E33" s="38"/>
      <c r="F33" s="35"/>
      <c r="G33" s="39">
        <f>G34+G35+G36</f>
        <v>7801.2000000000007</v>
      </c>
      <c r="H33" s="39">
        <f t="shared" ref="H33:P33" si="13">H34+H35+H36</f>
        <v>65.3</v>
      </c>
      <c r="I33" s="39">
        <f t="shared" si="13"/>
        <v>49.3</v>
      </c>
      <c r="J33" s="39">
        <f t="shared" si="13"/>
        <v>255.60000000000002</v>
      </c>
      <c r="K33" s="39">
        <f t="shared" si="13"/>
        <v>1473.3999999999999</v>
      </c>
      <c r="L33" s="39">
        <f t="shared" si="13"/>
        <v>1431.4</v>
      </c>
      <c r="M33" s="39">
        <f t="shared" si="13"/>
        <v>1227.1000000000001</v>
      </c>
      <c r="N33" s="39">
        <f t="shared" si="13"/>
        <v>1085.5999999999999</v>
      </c>
      <c r="O33" s="39">
        <f t="shared" si="13"/>
        <v>1030</v>
      </c>
      <c r="P33" s="39">
        <f t="shared" si="13"/>
        <v>1183.5</v>
      </c>
      <c r="Q33" s="35"/>
      <c r="R33" s="35"/>
      <c r="S33" s="35"/>
    </row>
    <row r="34" spans="1:19" hidden="1">
      <c r="A34" s="35"/>
      <c r="B34" s="35"/>
      <c r="C34" s="7"/>
      <c r="D34" s="38" t="s">
        <v>268</v>
      </c>
      <c r="E34" s="38" t="s">
        <v>268</v>
      </c>
      <c r="F34" s="35"/>
      <c r="G34" s="39">
        <f t="shared" ref="G34:P34" si="14">G54+G75+G95+G115+G135+G155+G175</f>
        <v>6706.7000000000007</v>
      </c>
      <c r="H34" s="39">
        <f t="shared" si="14"/>
        <v>0</v>
      </c>
      <c r="I34" s="39">
        <f t="shared" si="14"/>
        <v>0</v>
      </c>
      <c r="J34" s="39">
        <f t="shared" si="14"/>
        <v>174.3</v>
      </c>
      <c r="K34" s="39">
        <f t="shared" si="14"/>
        <v>1339.6</v>
      </c>
      <c r="L34" s="39">
        <f t="shared" si="14"/>
        <v>1268.0999999999999</v>
      </c>
      <c r="M34" s="39">
        <f t="shared" si="14"/>
        <v>1045.6000000000001</v>
      </c>
      <c r="N34" s="39">
        <f t="shared" si="14"/>
        <v>945.59999999999991</v>
      </c>
      <c r="O34" s="39">
        <f t="shared" si="14"/>
        <v>890</v>
      </c>
      <c r="P34" s="39">
        <f t="shared" si="14"/>
        <v>1043.5</v>
      </c>
      <c r="Q34" s="35"/>
      <c r="R34" s="35"/>
      <c r="S34" s="35"/>
    </row>
    <row r="35" spans="1:19" hidden="1">
      <c r="A35" s="35"/>
      <c r="B35" s="35"/>
      <c r="C35" s="7"/>
      <c r="D35" s="38" t="s">
        <v>173</v>
      </c>
      <c r="E35" s="38" t="s">
        <v>81</v>
      </c>
      <c r="F35" s="35"/>
      <c r="G35" s="39">
        <f t="shared" ref="G35:P35" si="15">G55+G76+G96+G116+G136+G156+G176</f>
        <v>5.4</v>
      </c>
      <c r="H35" s="39">
        <f t="shared" si="15"/>
        <v>0</v>
      </c>
      <c r="I35" s="39">
        <f t="shared" si="15"/>
        <v>0</v>
      </c>
      <c r="J35" s="39">
        <f t="shared" si="15"/>
        <v>0</v>
      </c>
      <c r="K35" s="39">
        <f t="shared" si="15"/>
        <v>2.7</v>
      </c>
      <c r="L35" s="39">
        <f t="shared" si="15"/>
        <v>2.7</v>
      </c>
      <c r="M35" s="39">
        <f t="shared" si="15"/>
        <v>0</v>
      </c>
      <c r="N35" s="39">
        <f t="shared" si="15"/>
        <v>0</v>
      </c>
      <c r="O35" s="39">
        <f t="shared" si="15"/>
        <v>0</v>
      </c>
      <c r="P35" s="39">
        <f t="shared" si="15"/>
        <v>0</v>
      </c>
      <c r="Q35" s="35"/>
      <c r="R35" s="35"/>
      <c r="S35" s="35"/>
    </row>
    <row r="36" spans="1:19" hidden="1">
      <c r="A36" s="35"/>
      <c r="B36" s="35"/>
      <c r="C36" s="7"/>
      <c r="D36" s="38" t="s">
        <v>154</v>
      </c>
      <c r="E36" s="38" t="s">
        <v>294</v>
      </c>
      <c r="F36" s="35"/>
      <c r="G36" s="39">
        <f t="shared" ref="G36:P36" si="16">G56+G77+G97+G117+G137+G157+G177</f>
        <v>1089.1000000000001</v>
      </c>
      <c r="H36" s="39">
        <f t="shared" si="16"/>
        <v>65.3</v>
      </c>
      <c r="I36" s="39">
        <f t="shared" si="16"/>
        <v>49.3</v>
      </c>
      <c r="J36" s="39">
        <f t="shared" si="16"/>
        <v>81.3</v>
      </c>
      <c r="K36" s="39">
        <f t="shared" si="16"/>
        <v>131.1</v>
      </c>
      <c r="L36" s="39">
        <f t="shared" si="16"/>
        <v>160.60000000000002</v>
      </c>
      <c r="M36" s="39">
        <f t="shared" si="16"/>
        <v>181.5</v>
      </c>
      <c r="N36" s="39">
        <f t="shared" si="16"/>
        <v>140</v>
      </c>
      <c r="O36" s="39">
        <f t="shared" si="16"/>
        <v>140</v>
      </c>
      <c r="P36" s="39">
        <f t="shared" si="16"/>
        <v>140</v>
      </c>
      <c r="Q36" s="35"/>
      <c r="R36" s="35"/>
      <c r="S36" s="35"/>
    </row>
    <row r="37" spans="1:19" hidden="1">
      <c r="A37" s="35"/>
      <c r="B37" s="35"/>
      <c r="C37" s="7"/>
      <c r="D37" s="38"/>
      <c r="E37" s="38"/>
      <c r="F37" s="35"/>
      <c r="G37" s="39"/>
      <c r="H37" s="39"/>
      <c r="I37" s="39"/>
      <c r="J37" s="39"/>
      <c r="K37" s="39"/>
      <c r="L37" s="39"/>
      <c r="M37" s="39"/>
      <c r="N37" s="39"/>
      <c r="O37" s="39"/>
      <c r="P37" s="39"/>
      <c r="Q37" s="35"/>
      <c r="R37" s="35"/>
      <c r="S37" s="35"/>
    </row>
    <row r="38" spans="1:19" hidden="1">
      <c r="A38" s="35"/>
      <c r="B38" s="35"/>
      <c r="C38" s="7"/>
      <c r="D38" s="4" t="s">
        <v>273</v>
      </c>
      <c r="E38" s="38"/>
      <c r="F38" s="35"/>
      <c r="G38" s="39">
        <f>G39+G40+G41</f>
        <v>1572.5</v>
      </c>
      <c r="H38" s="39">
        <f t="shared" ref="H38:P38" si="17">H39+H40+H41</f>
        <v>140</v>
      </c>
      <c r="I38" s="39">
        <f t="shared" si="17"/>
        <v>140</v>
      </c>
      <c r="J38" s="39">
        <f t="shared" si="17"/>
        <v>158</v>
      </c>
      <c r="K38" s="39">
        <f t="shared" si="17"/>
        <v>268.5</v>
      </c>
      <c r="L38" s="39">
        <f t="shared" si="17"/>
        <v>173.2</v>
      </c>
      <c r="M38" s="39">
        <f t="shared" si="17"/>
        <v>173.2</v>
      </c>
      <c r="N38" s="39">
        <f t="shared" si="17"/>
        <v>173.2</v>
      </c>
      <c r="O38" s="39">
        <f t="shared" si="17"/>
        <v>173.2</v>
      </c>
      <c r="P38" s="39">
        <f t="shared" si="17"/>
        <v>173.2</v>
      </c>
      <c r="Q38" s="35"/>
      <c r="R38" s="35"/>
      <c r="S38" s="35"/>
    </row>
    <row r="39" spans="1:19" hidden="1">
      <c r="A39" s="35"/>
      <c r="B39" s="35"/>
      <c r="C39" s="7"/>
      <c r="D39" s="38" t="s">
        <v>269</v>
      </c>
      <c r="E39" s="38" t="s">
        <v>268</v>
      </c>
      <c r="F39" s="35"/>
      <c r="G39" s="39">
        <f t="shared" ref="G39:P39" si="18">G59+G80+G100+G120+G140+G160+G180</f>
        <v>112.5</v>
      </c>
      <c r="H39" s="39">
        <f t="shared" si="18"/>
        <v>0</v>
      </c>
      <c r="I39" s="39">
        <f t="shared" si="18"/>
        <v>0</v>
      </c>
      <c r="J39" s="39">
        <f t="shared" si="18"/>
        <v>8</v>
      </c>
      <c r="K39" s="39">
        <f t="shared" si="18"/>
        <v>104.5</v>
      </c>
      <c r="L39" s="39">
        <f t="shared" si="18"/>
        <v>0</v>
      </c>
      <c r="M39" s="39">
        <f t="shared" si="18"/>
        <v>0</v>
      </c>
      <c r="N39" s="39">
        <f t="shared" si="18"/>
        <v>0</v>
      </c>
      <c r="O39" s="39">
        <f t="shared" si="18"/>
        <v>0</v>
      </c>
      <c r="P39" s="39">
        <f t="shared" si="18"/>
        <v>0</v>
      </c>
      <c r="Q39" s="35"/>
      <c r="R39" s="35"/>
      <c r="S39" s="35"/>
    </row>
    <row r="40" spans="1:19" hidden="1">
      <c r="A40" s="35"/>
      <c r="B40" s="35"/>
      <c r="C40" s="7"/>
      <c r="D40" s="38" t="s">
        <v>173</v>
      </c>
      <c r="E40" s="38" t="s">
        <v>81</v>
      </c>
      <c r="F40" s="35"/>
      <c r="G40" s="39">
        <f t="shared" ref="G40:P40" si="19">G60+G81+G101+G121+G141+G161+G181</f>
        <v>0</v>
      </c>
      <c r="H40" s="39">
        <f t="shared" si="19"/>
        <v>0</v>
      </c>
      <c r="I40" s="39">
        <f t="shared" si="19"/>
        <v>0</v>
      </c>
      <c r="J40" s="39">
        <f t="shared" si="19"/>
        <v>0</v>
      </c>
      <c r="K40" s="39">
        <f t="shared" si="19"/>
        <v>0</v>
      </c>
      <c r="L40" s="39">
        <f t="shared" si="19"/>
        <v>0</v>
      </c>
      <c r="M40" s="39">
        <f t="shared" si="19"/>
        <v>0</v>
      </c>
      <c r="N40" s="39">
        <f t="shared" si="19"/>
        <v>0</v>
      </c>
      <c r="O40" s="39">
        <f t="shared" si="19"/>
        <v>0</v>
      </c>
      <c r="P40" s="39">
        <f t="shared" si="19"/>
        <v>0</v>
      </c>
      <c r="Q40" s="35"/>
      <c r="R40" s="35"/>
      <c r="S40" s="35"/>
    </row>
    <row r="41" spans="1:19" ht="14.25" hidden="1" customHeight="1">
      <c r="A41" s="35"/>
      <c r="B41" s="35"/>
      <c r="C41" s="7"/>
      <c r="D41" s="38" t="s">
        <v>154</v>
      </c>
      <c r="E41" s="38" t="s">
        <v>294</v>
      </c>
      <c r="F41" s="35"/>
      <c r="G41" s="39">
        <f t="shared" ref="G41:P41" si="20">G61+G82+G102+G122+G142+G162+G182</f>
        <v>1460</v>
      </c>
      <c r="H41" s="39">
        <f t="shared" si="20"/>
        <v>140</v>
      </c>
      <c r="I41" s="39">
        <f t="shared" si="20"/>
        <v>140</v>
      </c>
      <c r="J41" s="39">
        <f t="shared" si="20"/>
        <v>150</v>
      </c>
      <c r="K41" s="39">
        <f t="shared" si="20"/>
        <v>164</v>
      </c>
      <c r="L41" s="39">
        <f t="shared" si="20"/>
        <v>173.2</v>
      </c>
      <c r="M41" s="39">
        <f t="shared" si="20"/>
        <v>173.2</v>
      </c>
      <c r="N41" s="39">
        <f t="shared" si="20"/>
        <v>173.2</v>
      </c>
      <c r="O41" s="39">
        <f t="shared" si="20"/>
        <v>173.2</v>
      </c>
      <c r="P41" s="39">
        <f t="shared" si="20"/>
        <v>173.2</v>
      </c>
      <c r="Q41" s="35"/>
      <c r="R41" s="35"/>
      <c r="S41" s="35"/>
    </row>
    <row r="42" spans="1:19" hidden="1">
      <c r="A42" s="35"/>
      <c r="B42" s="35"/>
      <c r="C42" s="7"/>
      <c r="D42" s="38"/>
      <c r="E42" s="38"/>
      <c r="F42" s="35"/>
      <c r="G42" s="39"/>
      <c r="H42" s="39"/>
      <c r="I42" s="39"/>
      <c r="J42" s="39" t="s">
        <v>274</v>
      </c>
      <c r="K42" s="39"/>
      <c r="L42" s="39"/>
      <c r="M42" s="39"/>
      <c r="N42" s="39"/>
      <c r="O42" s="39"/>
      <c r="P42" s="39"/>
      <c r="Q42" s="35"/>
      <c r="R42" s="35"/>
      <c r="S42" s="35"/>
    </row>
    <row r="43" spans="1:19" hidden="1">
      <c r="A43" s="35"/>
      <c r="B43" s="35"/>
      <c r="C43" s="7"/>
      <c r="D43" s="4" t="s">
        <v>270</v>
      </c>
      <c r="E43" s="38"/>
      <c r="F43" s="35"/>
      <c r="G43" s="39">
        <f>G48+G53+G58</f>
        <v>25090.400000000001</v>
      </c>
      <c r="H43" s="39">
        <f t="shared" ref="H43:P43" si="21">H48+H53+H58</f>
        <v>0</v>
      </c>
      <c r="I43" s="39">
        <f t="shared" si="21"/>
        <v>0</v>
      </c>
      <c r="J43" s="39">
        <f t="shared" si="21"/>
        <v>808.3</v>
      </c>
      <c r="K43" s="39">
        <f t="shared" si="21"/>
        <v>4888.6000000000004</v>
      </c>
      <c r="L43" s="39">
        <f t="shared" si="21"/>
        <v>4230.3</v>
      </c>
      <c r="M43" s="39">
        <f t="shared" si="21"/>
        <v>3666.7000000000003</v>
      </c>
      <c r="N43" s="39">
        <f t="shared" si="21"/>
        <v>3597.7999999999997</v>
      </c>
      <c r="O43" s="39">
        <f t="shared" si="21"/>
        <v>3695.6000000000004</v>
      </c>
      <c r="P43" s="39">
        <f t="shared" si="21"/>
        <v>4203.1000000000004</v>
      </c>
      <c r="Q43" s="35"/>
      <c r="R43" s="35"/>
      <c r="S43" s="35"/>
    </row>
    <row r="44" spans="1:19" hidden="1">
      <c r="A44" s="35"/>
      <c r="B44" s="35"/>
      <c r="C44" s="7"/>
      <c r="D44" s="38" t="s">
        <v>268</v>
      </c>
      <c r="E44" s="38" t="s">
        <v>268</v>
      </c>
      <c r="F44" s="35"/>
      <c r="G44" s="39">
        <f t="shared" ref="G44:P44" si="22">G190+G194+G208+G212+G220</f>
        <v>25055.599999999999</v>
      </c>
      <c r="H44" s="39">
        <f t="shared" si="22"/>
        <v>0</v>
      </c>
      <c r="I44" s="39">
        <f t="shared" si="22"/>
        <v>0</v>
      </c>
      <c r="J44" s="39">
        <f t="shared" si="22"/>
        <v>808.3</v>
      </c>
      <c r="K44" s="39">
        <f t="shared" si="22"/>
        <v>4853.8</v>
      </c>
      <c r="L44" s="39">
        <f t="shared" si="22"/>
        <v>4230.3</v>
      </c>
      <c r="M44" s="39">
        <f t="shared" si="22"/>
        <v>3666.7</v>
      </c>
      <c r="N44" s="39">
        <f t="shared" si="22"/>
        <v>3597.7999999999997</v>
      </c>
      <c r="O44" s="39">
        <f t="shared" si="22"/>
        <v>3695.6</v>
      </c>
      <c r="P44" s="39">
        <f t="shared" si="22"/>
        <v>4203.1000000000004</v>
      </c>
      <c r="Q44" s="35"/>
      <c r="R44" s="35"/>
      <c r="S44" s="35"/>
    </row>
    <row r="45" spans="1:19" hidden="1">
      <c r="A45" s="35"/>
      <c r="B45" s="35"/>
      <c r="C45" s="7"/>
      <c r="D45" s="38" t="s">
        <v>242</v>
      </c>
      <c r="E45" s="38" t="s">
        <v>81</v>
      </c>
      <c r="F45" s="35"/>
      <c r="G45" s="39">
        <v>0</v>
      </c>
      <c r="H45" s="39">
        <v>0</v>
      </c>
      <c r="I45" s="39">
        <v>0</v>
      </c>
      <c r="J45" s="39">
        <v>0</v>
      </c>
      <c r="K45" s="39">
        <v>0</v>
      </c>
      <c r="L45" s="39">
        <v>0</v>
      </c>
      <c r="M45" s="39">
        <v>0</v>
      </c>
      <c r="N45" s="39">
        <v>0</v>
      </c>
      <c r="O45" s="39">
        <v>0</v>
      </c>
      <c r="P45" s="39">
        <v>0</v>
      </c>
      <c r="Q45" s="35"/>
      <c r="R45" s="35"/>
      <c r="S45" s="35"/>
    </row>
    <row r="46" spans="1:19" hidden="1">
      <c r="A46" s="35"/>
      <c r="B46" s="35"/>
      <c r="C46" s="7"/>
      <c r="D46" s="38" t="s">
        <v>154</v>
      </c>
      <c r="E46" s="38" t="s">
        <v>294</v>
      </c>
      <c r="F46" s="35"/>
      <c r="G46" s="39">
        <f>G216</f>
        <v>34.799999999999997</v>
      </c>
      <c r="H46" s="39">
        <f t="shared" ref="H46:P46" si="23">H216</f>
        <v>0</v>
      </c>
      <c r="I46" s="39">
        <f t="shared" si="23"/>
        <v>0</v>
      </c>
      <c r="J46" s="39">
        <f t="shared" si="23"/>
        <v>0</v>
      </c>
      <c r="K46" s="39">
        <f t="shared" si="23"/>
        <v>34.799999999999997</v>
      </c>
      <c r="L46" s="39">
        <f t="shared" si="23"/>
        <v>0</v>
      </c>
      <c r="M46" s="39">
        <f t="shared" si="23"/>
        <v>0</v>
      </c>
      <c r="N46" s="39">
        <f t="shared" si="23"/>
        <v>0</v>
      </c>
      <c r="O46" s="39">
        <f t="shared" si="23"/>
        <v>0</v>
      </c>
      <c r="P46" s="39">
        <f t="shared" si="23"/>
        <v>0</v>
      </c>
      <c r="Q46" s="35"/>
      <c r="R46" s="35"/>
      <c r="S46" s="35"/>
    </row>
    <row r="47" spans="1:19" hidden="1">
      <c r="A47" s="35"/>
      <c r="B47" s="35"/>
      <c r="C47" s="7"/>
      <c r="D47" s="38"/>
      <c r="E47" s="38"/>
      <c r="F47" s="35"/>
      <c r="G47" s="39"/>
      <c r="H47" s="39"/>
      <c r="I47" s="39"/>
      <c r="J47" s="39"/>
      <c r="K47" s="39"/>
      <c r="L47" s="39"/>
      <c r="M47" s="39"/>
      <c r="N47" s="39"/>
      <c r="O47" s="39"/>
      <c r="P47" s="39"/>
      <c r="Q47" s="35"/>
      <c r="R47" s="35"/>
      <c r="S47" s="35"/>
    </row>
    <row r="48" spans="1:19" hidden="1">
      <c r="A48" s="35"/>
      <c r="B48" s="35"/>
      <c r="C48" s="7"/>
      <c r="D48" s="4" t="s">
        <v>271</v>
      </c>
      <c r="E48" s="38"/>
      <c r="F48" s="35"/>
      <c r="G48" s="39">
        <f>G49+G50+G51</f>
        <v>19884</v>
      </c>
      <c r="H48" s="39">
        <f t="shared" ref="H48:P48" si="24">H49+H50+H51</f>
        <v>0</v>
      </c>
      <c r="I48" s="39">
        <f t="shared" si="24"/>
        <v>0</v>
      </c>
      <c r="J48" s="39">
        <f t="shared" si="24"/>
        <v>634</v>
      </c>
      <c r="K48" s="39">
        <f t="shared" si="24"/>
        <v>3808.4</v>
      </c>
      <c r="L48" s="39">
        <f t="shared" si="24"/>
        <v>3354.6</v>
      </c>
      <c r="M48" s="39">
        <f t="shared" si="24"/>
        <v>2831.3</v>
      </c>
      <c r="N48" s="39">
        <f t="shared" si="24"/>
        <v>2833.7</v>
      </c>
      <c r="O48" s="39">
        <f t="shared" si="24"/>
        <v>2975.8</v>
      </c>
      <c r="P48" s="39">
        <f t="shared" si="24"/>
        <v>3446.2000000000003</v>
      </c>
      <c r="Q48" s="35"/>
      <c r="R48" s="35"/>
      <c r="S48" s="35"/>
    </row>
    <row r="49" spans="1:19" hidden="1">
      <c r="A49" s="35"/>
      <c r="B49" s="35"/>
      <c r="C49" s="7"/>
      <c r="D49" s="38" t="s">
        <v>269</v>
      </c>
      <c r="E49" s="38" t="s">
        <v>268</v>
      </c>
      <c r="F49" s="35"/>
      <c r="G49" s="39">
        <f t="shared" ref="G49:P49" si="25">G191+G195+G209+G213+G221</f>
        <v>19861.099999999999</v>
      </c>
      <c r="H49" s="39">
        <f t="shared" si="25"/>
        <v>0</v>
      </c>
      <c r="I49" s="39">
        <f t="shared" si="25"/>
        <v>0</v>
      </c>
      <c r="J49" s="39">
        <f t="shared" si="25"/>
        <v>634</v>
      </c>
      <c r="K49" s="39">
        <f t="shared" si="25"/>
        <v>3785.5</v>
      </c>
      <c r="L49" s="39">
        <f t="shared" si="25"/>
        <v>3354.6</v>
      </c>
      <c r="M49" s="39">
        <f t="shared" si="25"/>
        <v>2831.3</v>
      </c>
      <c r="N49" s="39">
        <f t="shared" si="25"/>
        <v>2833.7</v>
      </c>
      <c r="O49" s="39">
        <f t="shared" si="25"/>
        <v>2975.8</v>
      </c>
      <c r="P49" s="39">
        <f t="shared" si="25"/>
        <v>3446.2000000000003</v>
      </c>
      <c r="Q49" s="35"/>
      <c r="R49" s="35"/>
      <c r="S49" s="35"/>
    </row>
    <row r="50" spans="1:19" hidden="1">
      <c r="A50" s="35"/>
      <c r="B50" s="35"/>
      <c r="C50" s="7"/>
      <c r="D50" s="38" t="s">
        <v>173</v>
      </c>
      <c r="E50" s="38" t="s">
        <v>81</v>
      </c>
      <c r="F50" s="35"/>
      <c r="G50" s="39">
        <v>0</v>
      </c>
      <c r="H50" s="39">
        <v>0</v>
      </c>
      <c r="I50" s="39">
        <v>0</v>
      </c>
      <c r="J50" s="39">
        <v>0</v>
      </c>
      <c r="K50" s="39">
        <v>0</v>
      </c>
      <c r="L50" s="39">
        <v>0</v>
      </c>
      <c r="M50" s="39">
        <v>0</v>
      </c>
      <c r="N50" s="39">
        <v>0</v>
      </c>
      <c r="O50" s="39">
        <v>0</v>
      </c>
      <c r="P50" s="39">
        <v>0</v>
      </c>
      <c r="Q50" s="35"/>
      <c r="R50" s="35"/>
      <c r="S50" s="35"/>
    </row>
    <row r="51" spans="1:19" hidden="1">
      <c r="A51" s="35"/>
      <c r="B51" s="35"/>
      <c r="C51" s="7"/>
      <c r="D51" s="38" t="s">
        <v>154</v>
      </c>
      <c r="E51" s="38" t="s">
        <v>294</v>
      </c>
      <c r="F51" s="35"/>
      <c r="G51" s="39">
        <f>G217</f>
        <v>22.9</v>
      </c>
      <c r="H51" s="39">
        <f t="shared" ref="H51:P51" si="26">H217</f>
        <v>0</v>
      </c>
      <c r="I51" s="39">
        <f t="shared" si="26"/>
        <v>0</v>
      </c>
      <c r="J51" s="39">
        <f t="shared" si="26"/>
        <v>0</v>
      </c>
      <c r="K51" s="39">
        <f t="shared" si="26"/>
        <v>22.9</v>
      </c>
      <c r="L51" s="39">
        <f t="shared" si="26"/>
        <v>0</v>
      </c>
      <c r="M51" s="39">
        <f t="shared" si="26"/>
        <v>0</v>
      </c>
      <c r="N51" s="39">
        <f t="shared" si="26"/>
        <v>0</v>
      </c>
      <c r="O51" s="39">
        <f t="shared" si="26"/>
        <v>0</v>
      </c>
      <c r="P51" s="39">
        <f t="shared" si="26"/>
        <v>0</v>
      </c>
      <c r="Q51" s="35"/>
      <c r="R51" s="35"/>
      <c r="S51" s="35"/>
    </row>
    <row r="52" spans="1:19" hidden="1">
      <c r="A52" s="35"/>
      <c r="B52" s="35"/>
      <c r="C52" s="7"/>
      <c r="D52" s="38"/>
      <c r="E52" s="38"/>
      <c r="F52" s="35"/>
      <c r="G52" s="39"/>
      <c r="H52" s="39"/>
      <c r="I52" s="39"/>
      <c r="J52" s="39"/>
      <c r="K52" s="39"/>
      <c r="L52" s="39"/>
      <c r="M52" s="39"/>
      <c r="N52" s="39"/>
      <c r="O52" s="39"/>
      <c r="P52" s="39"/>
      <c r="Q52" s="35"/>
      <c r="R52" s="35"/>
      <c r="S52" s="35"/>
    </row>
    <row r="53" spans="1:19" hidden="1">
      <c r="A53" s="35"/>
      <c r="B53" s="35"/>
      <c r="C53" s="7"/>
      <c r="D53" s="4" t="s">
        <v>272</v>
      </c>
      <c r="E53" s="38"/>
      <c r="F53" s="35"/>
      <c r="G53" s="39">
        <f>G54+G55+G56</f>
        <v>5101.8999999999996</v>
      </c>
      <c r="H53" s="39">
        <f t="shared" ref="H53:P53" si="27">H54+H55+H56</f>
        <v>0</v>
      </c>
      <c r="I53" s="39">
        <f t="shared" si="27"/>
        <v>0</v>
      </c>
      <c r="J53" s="39">
        <f t="shared" si="27"/>
        <v>174.3</v>
      </c>
      <c r="K53" s="39">
        <f t="shared" si="27"/>
        <v>975.69999999999993</v>
      </c>
      <c r="L53" s="39">
        <f t="shared" si="27"/>
        <v>875.7</v>
      </c>
      <c r="M53" s="39">
        <f t="shared" si="27"/>
        <v>835.4</v>
      </c>
      <c r="N53" s="39">
        <f t="shared" si="27"/>
        <v>764.09999999999991</v>
      </c>
      <c r="O53" s="39">
        <f t="shared" si="27"/>
        <v>719.8</v>
      </c>
      <c r="P53" s="39">
        <f t="shared" si="27"/>
        <v>756.9</v>
      </c>
      <c r="Q53" s="35"/>
      <c r="R53" s="35"/>
      <c r="S53" s="35"/>
    </row>
    <row r="54" spans="1:19" hidden="1">
      <c r="A54" s="35"/>
      <c r="B54" s="35"/>
      <c r="C54" s="7"/>
      <c r="D54" s="38" t="s">
        <v>268</v>
      </c>
      <c r="E54" s="38" t="s">
        <v>268</v>
      </c>
      <c r="F54" s="35"/>
      <c r="G54" s="39">
        <f t="shared" ref="G54:P54" si="28">G192+G196+G210+G214+G222</f>
        <v>5090</v>
      </c>
      <c r="H54" s="39">
        <f t="shared" si="28"/>
        <v>0</v>
      </c>
      <c r="I54" s="39">
        <f t="shared" si="28"/>
        <v>0</v>
      </c>
      <c r="J54" s="39">
        <f t="shared" si="28"/>
        <v>174.3</v>
      </c>
      <c r="K54" s="39">
        <f t="shared" si="28"/>
        <v>963.8</v>
      </c>
      <c r="L54" s="39">
        <f>L192+L196+L210+L214+L222</f>
        <v>875.7</v>
      </c>
      <c r="M54" s="39">
        <f t="shared" si="28"/>
        <v>835.4</v>
      </c>
      <c r="N54" s="39">
        <f t="shared" si="28"/>
        <v>764.09999999999991</v>
      </c>
      <c r="O54" s="39">
        <f t="shared" si="28"/>
        <v>719.8</v>
      </c>
      <c r="P54" s="39">
        <f t="shared" si="28"/>
        <v>756.9</v>
      </c>
      <c r="Q54" s="35"/>
      <c r="R54" s="35"/>
      <c r="S54" s="35"/>
    </row>
    <row r="55" spans="1:19" hidden="1">
      <c r="A55" s="35"/>
      <c r="B55" s="35"/>
      <c r="C55" s="7"/>
      <c r="D55" s="38" t="s">
        <v>173</v>
      </c>
      <c r="E55" s="38" t="s">
        <v>81</v>
      </c>
      <c r="F55" s="35"/>
      <c r="G55" s="39">
        <v>0</v>
      </c>
      <c r="H55" s="39">
        <v>0</v>
      </c>
      <c r="I55" s="39">
        <v>0</v>
      </c>
      <c r="J55" s="39">
        <v>0</v>
      </c>
      <c r="K55" s="39">
        <v>0</v>
      </c>
      <c r="L55" s="39">
        <v>0</v>
      </c>
      <c r="M55" s="39">
        <v>0</v>
      </c>
      <c r="N55" s="39">
        <v>0</v>
      </c>
      <c r="O55" s="39">
        <v>0</v>
      </c>
      <c r="P55" s="39">
        <v>0</v>
      </c>
      <c r="Q55" s="35"/>
      <c r="R55" s="35"/>
      <c r="S55" s="35"/>
    </row>
    <row r="56" spans="1:19" hidden="1">
      <c r="A56" s="35"/>
      <c r="B56" s="35"/>
      <c r="C56" s="7"/>
      <c r="D56" s="38" t="s">
        <v>154</v>
      </c>
      <c r="E56" s="38" t="s">
        <v>294</v>
      </c>
      <c r="F56" s="35"/>
      <c r="G56" s="39">
        <f>G218</f>
        <v>11.9</v>
      </c>
      <c r="H56" s="39">
        <f t="shared" ref="H56:P56" si="29">H218</f>
        <v>0</v>
      </c>
      <c r="I56" s="39">
        <f t="shared" si="29"/>
        <v>0</v>
      </c>
      <c r="J56" s="39">
        <f t="shared" si="29"/>
        <v>0</v>
      </c>
      <c r="K56" s="39">
        <f t="shared" si="29"/>
        <v>11.9</v>
      </c>
      <c r="L56" s="39">
        <f t="shared" si="29"/>
        <v>0</v>
      </c>
      <c r="M56" s="39">
        <f t="shared" si="29"/>
        <v>0</v>
      </c>
      <c r="N56" s="39">
        <f t="shared" si="29"/>
        <v>0</v>
      </c>
      <c r="O56" s="39">
        <f t="shared" si="29"/>
        <v>0</v>
      </c>
      <c r="P56" s="39">
        <f t="shared" si="29"/>
        <v>0</v>
      </c>
      <c r="Q56" s="35"/>
      <c r="R56" s="35"/>
      <c r="S56" s="35"/>
    </row>
    <row r="57" spans="1:19" hidden="1">
      <c r="A57" s="35"/>
      <c r="B57" s="35"/>
      <c r="C57" s="7"/>
      <c r="D57" s="38"/>
      <c r="E57" s="38"/>
      <c r="F57" s="35"/>
      <c r="G57" s="39"/>
      <c r="H57" s="39"/>
      <c r="I57" s="39"/>
      <c r="J57" s="39"/>
      <c r="K57" s="39"/>
      <c r="L57" s="39"/>
      <c r="M57" s="39"/>
      <c r="N57" s="39"/>
      <c r="O57" s="39"/>
      <c r="P57" s="39"/>
      <c r="Q57" s="35"/>
      <c r="R57" s="35"/>
      <c r="S57" s="35"/>
    </row>
    <row r="58" spans="1:19" hidden="1">
      <c r="A58" s="35"/>
      <c r="B58" s="35"/>
      <c r="C58" s="7"/>
      <c r="D58" s="4" t="s">
        <v>273</v>
      </c>
      <c r="E58" s="38"/>
      <c r="F58" s="35"/>
      <c r="G58" s="39">
        <f>G59+G60+G61</f>
        <v>104.5</v>
      </c>
      <c r="H58" s="39">
        <f t="shared" ref="H58:P58" si="30">H59+H60+H61</f>
        <v>0</v>
      </c>
      <c r="I58" s="39">
        <f t="shared" si="30"/>
        <v>0</v>
      </c>
      <c r="J58" s="39">
        <f t="shared" si="30"/>
        <v>0</v>
      </c>
      <c r="K58" s="39">
        <f t="shared" si="30"/>
        <v>104.5</v>
      </c>
      <c r="L58" s="39">
        <f t="shared" si="30"/>
        <v>0</v>
      </c>
      <c r="M58" s="39">
        <f t="shared" si="30"/>
        <v>0</v>
      </c>
      <c r="N58" s="39">
        <f t="shared" si="30"/>
        <v>0</v>
      </c>
      <c r="O58" s="39">
        <f t="shared" si="30"/>
        <v>0</v>
      </c>
      <c r="P58" s="39">
        <f t="shared" si="30"/>
        <v>0</v>
      </c>
      <c r="Q58" s="35"/>
      <c r="R58" s="35"/>
      <c r="S58" s="35"/>
    </row>
    <row r="59" spans="1:19" hidden="1">
      <c r="A59" s="35"/>
      <c r="B59" s="35"/>
      <c r="C59" s="7"/>
      <c r="D59" s="38" t="s">
        <v>269</v>
      </c>
      <c r="E59" s="38" t="s">
        <v>268</v>
      </c>
      <c r="F59" s="35"/>
      <c r="G59" s="39">
        <f t="shared" ref="G59:P59" si="31">G193+G197+G211+G215+G223</f>
        <v>104.5</v>
      </c>
      <c r="H59" s="39">
        <f t="shared" si="31"/>
        <v>0</v>
      </c>
      <c r="I59" s="39">
        <f t="shared" si="31"/>
        <v>0</v>
      </c>
      <c r="J59" s="39">
        <f t="shared" si="31"/>
        <v>0</v>
      </c>
      <c r="K59" s="39">
        <f t="shared" si="31"/>
        <v>104.5</v>
      </c>
      <c r="L59" s="39">
        <f t="shared" si="31"/>
        <v>0</v>
      </c>
      <c r="M59" s="39">
        <f t="shared" si="31"/>
        <v>0</v>
      </c>
      <c r="N59" s="39">
        <f t="shared" si="31"/>
        <v>0</v>
      </c>
      <c r="O59" s="39">
        <f t="shared" si="31"/>
        <v>0</v>
      </c>
      <c r="P59" s="39">
        <f t="shared" si="31"/>
        <v>0</v>
      </c>
      <c r="Q59" s="35"/>
      <c r="R59" s="35"/>
      <c r="S59" s="35"/>
    </row>
    <row r="60" spans="1:19" hidden="1">
      <c r="A60" s="35"/>
      <c r="B60" s="35"/>
      <c r="C60" s="7"/>
      <c r="D60" s="38" t="s">
        <v>173</v>
      </c>
      <c r="E60" s="38" t="s">
        <v>81</v>
      </c>
      <c r="F60" s="35"/>
      <c r="G60" s="39">
        <v>0</v>
      </c>
      <c r="H60" s="39">
        <v>0</v>
      </c>
      <c r="I60" s="39">
        <v>0</v>
      </c>
      <c r="J60" s="39">
        <v>0</v>
      </c>
      <c r="K60" s="39">
        <v>0</v>
      </c>
      <c r="L60" s="39">
        <v>0</v>
      </c>
      <c r="M60" s="39">
        <v>0</v>
      </c>
      <c r="N60" s="39">
        <v>0</v>
      </c>
      <c r="O60" s="39">
        <v>0</v>
      </c>
      <c r="P60" s="39">
        <v>0</v>
      </c>
      <c r="Q60" s="35"/>
      <c r="R60" s="35"/>
      <c r="S60" s="35"/>
    </row>
    <row r="61" spans="1:19" hidden="1">
      <c r="A61" s="35"/>
      <c r="B61" s="35"/>
      <c r="C61" s="7"/>
      <c r="D61" s="38" t="s">
        <v>154</v>
      </c>
      <c r="E61" s="38" t="s">
        <v>294</v>
      </c>
      <c r="F61" s="35"/>
      <c r="G61" s="39">
        <v>0</v>
      </c>
      <c r="H61" s="39">
        <v>0</v>
      </c>
      <c r="I61" s="39">
        <v>0</v>
      </c>
      <c r="J61" s="39">
        <v>0</v>
      </c>
      <c r="K61" s="39">
        <v>0</v>
      </c>
      <c r="L61" s="39">
        <v>0</v>
      </c>
      <c r="M61" s="39">
        <v>0</v>
      </c>
      <c r="N61" s="39">
        <v>0</v>
      </c>
      <c r="O61" s="39">
        <v>0</v>
      </c>
      <c r="P61" s="39">
        <v>0</v>
      </c>
      <c r="Q61" s="35"/>
      <c r="R61" s="35"/>
      <c r="S61" s="35"/>
    </row>
    <row r="62" spans="1:19" hidden="1">
      <c r="A62" s="35"/>
      <c r="B62" s="35"/>
      <c r="C62" s="7"/>
      <c r="D62" s="38"/>
      <c r="E62" s="38"/>
      <c r="F62" s="35"/>
      <c r="G62" s="39"/>
      <c r="H62" s="39"/>
      <c r="I62" s="39"/>
      <c r="J62" s="39" t="s">
        <v>275</v>
      </c>
      <c r="K62" s="39"/>
      <c r="L62" s="39"/>
      <c r="M62" s="39"/>
      <c r="N62" s="39"/>
      <c r="O62" s="39"/>
      <c r="P62" s="39"/>
      <c r="Q62" s="35"/>
      <c r="R62" s="35"/>
      <c r="S62" s="35"/>
    </row>
    <row r="63" spans="1:19" hidden="1">
      <c r="A63" s="35"/>
      <c r="B63" s="35"/>
      <c r="C63" s="7"/>
      <c r="D63" s="4" t="s">
        <v>270</v>
      </c>
      <c r="E63" s="38"/>
      <c r="F63" s="35"/>
      <c r="G63" s="39"/>
      <c r="H63" s="39"/>
      <c r="I63" s="39"/>
      <c r="J63" s="39"/>
      <c r="K63" s="39"/>
      <c r="L63" s="39"/>
      <c r="M63" s="39"/>
      <c r="N63" s="39"/>
      <c r="O63" s="39"/>
      <c r="P63" s="39"/>
      <c r="Q63" s="35"/>
      <c r="R63" s="35"/>
      <c r="S63" s="35"/>
    </row>
    <row r="64" spans="1:19" hidden="1">
      <c r="A64" s="35"/>
      <c r="B64" s="35"/>
      <c r="C64" s="7"/>
      <c r="D64" s="4"/>
      <c r="E64" s="38"/>
      <c r="F64" s="35"/>
      <c r="G64" s="39">
        <f>G65+G66+G67</f>
        <v>19496.900000000001</v>
      </c>
      <c r="H64" s="39">
        <f t="shared" ref="H64:P64" si="32">H65+H66+H67</f>
        <v>944.7</v>
      </c>
      <c r="I64" s="39">
        <f t="shared" si="32"/>
        <v>921.69999999999993</v>
      </c>
      <c r="J64" s="39">
        <f t="shared" si="32"/>
        <v>1447.2</v>
      </c>
      <c r="K64" s="39">
        <f t="shared" si="32"/>
        <v>2971</v>
      </c>
      <c r="L64" s="39">
        <f t="shared" si="32"/>
        <v>3038.4</v>
      </c>
      <c r="M64" s="39">
        <f t="shared" si="32"/>
        <v>2814.2</v>
      </c>
      <c r="N64" s="39">
        <f t="shared" si="32"/>
        <v>2434.4</v>
      </c>
      <c r="O64" s="39">
        <f t="shared" si="32"/>
        <v>2021.3000000000004</v>
      </c>
      <c r="P64" s="39">
        <f t="shared" si="32"/>
        <v>2904</v>
      </c>
      <c r="Q64" s="35"/>
      <c r="R64" s="35"/>
      <c r="S64" s="35"/>
    </row>
    <row r="65" spans="1:19" hidden="1">
      <c r="A65" s="35"/>
      <c r="B65" s="35"/>
      <c r="C65" s="7"/>
      <c r="D65" s="38" t="s">
        <v>268</v>
      </c>
      <c r="E65" s="38" t="s">
        <v>268</v>
      </c>
      <c r="F65" s="35"/>
      <c r="G65" s="39">
        <f>G260+G370+G280+G284+G288+G292+G296+G300+G304+G308+G312+G316+G320+G324+G328+G366+G336</f>
        <v>5297.6</v>
      </c>
      <c r="H65" s="39">
        <f t="shared" ref="H65:P65" si="33">H260+H370+H280+H284+H288+H292+H296+H300+H304+H308+H312+H316+H320+H324+H328+H366+H336</f>
        <v>217.8</v>
      </c>
      <c r="I65" s="39">
        <f t="shared" si="33"/>
        <v>239.79999999999995</v>
      </c>
      <c r="J65" s="39">
        <f t="shared" si="33"/>
        <v>159.80000000000001</v>
      </c>
      <c r="K65" s="39">
        <f t="shared" si="33"/>
        <v>1108.7</v>
      </c>
      <c r="L65" s="39">
        <f t="shared" si="33"/>
        <v>1128</v>
      </c>
      <c r="M65" s="39">
        <f t="shared" si="33"/>
        <v>770.09999999999991</v>
      </c>
      <c r="N65" s="39">
        <f t="shared" si="33"/>
        <v>537.29999999999995</v>
      </c>
      <c r="O65" s="39">
        <f t="shared" si="33"/>
        <v>347.4</v>
      </c>
      <c r="P65" s="39">
        <f t="shared" si="33"/>
        <v>788.7</v>
      </c>
      <c r="Q65" s="35"/>
      <c r="R65" s="35"/>
      <c r="S65" s="35"/>
    </row>
    <row r="66" spans="1:19" hidden="1">
      <c r="A66" s="35"/>
      <c r="B66" s="35"/>
      <c r="C66" s="7"/>
      <c r="D66" s="38" t="s">
        <v>242</v>
      </c>
      <c r="E66" s="38" t="s">
        <v>81</v>
      </c>
      <c r="F66" s="35"/>
      <c r="G66" s="39">
        <f t="shared" ref="G66:P66" si="34">G250+G354+G358+G362+G378+G442+G446+G450+G454</f>
        <v>400.9</v>
      </c>
      <c r="H66" s="39">
        <f t="shared" si="34"/>
        <v>9</v>
      </c>
      <c r="I66" s="39">
        <f t="shared" si="34"/>
        <v>8</v>
      </c>
      <c r="J66" s="39">
        <f t="shared" si="34"/>
        <v>132</v>
      </c>
      <c r="K66" s="39">
        <f t="shared" si="34"/>
        <v>97.7</v>
      </c>
      <c r="L66" s="39">
        <f t="shared" si="34"/>
        <v>30.7</v>
      </c>
      <c r="M66" s="39">
        <f t="shared" si="34"/>
        <v>28</v>
      </c>
      <c r="N66" s="39">
        <f t="shared" si="34"/>
        <v>23.4</v>
      </c>
      <c r="O66" s="39">
        <f t="shared" si="34"/>
        <v>31.3</v>
      </c>
      <c r="P66" s="39">
        <f t="shared" si="34"/>
        <v>40.799999999999997</v>
      </c>
      <c r="Q66" s="35"/>
      <c r="R66" s="35"/>
      <c r="S66" s="35"/>
    </row>
    <row r="67" spans="1:19" hidden="1">
      <c r="A67" s="35"/>
      <c r="B67" s="35"/>
      <c r="C67" s="7"/>
      <c r="D67" s="38" t="s">
        <v>154</v>
      </c>
      <c r="E67" s="38" t="s">
        <v>294</v>
      </c>
      <c r="F67" s="35"/>
      <c r="G67" s="39">
        <f>G264+G268+G272+G276+G340+G229+G233+G237+G241+G245+G374+G624+G332</f>
        <v>13798.400000000001</v>
      </c>
      <c r="H67" s="39">
        <f t="shared" ref="H67:P67" si="35">H264+H268+H272+H276+H340+H229+H233+H237+H241+H245+H374+H624+H332</f>
        <v>717.9</v>
      </c>
      <c r="I67" s="39">
        <f t="shared" si="35"/>
        <v>673.9</v>
      </c>
      <c r="J67" s="39">
        <f t="shared" si="35"/>
        <v>1155.4000000000001</v>
      </c>
      <c r="K67" s="39">
        <f t="shared" si="35"/>
        <v>1764.6000000000001</v>
      </c>
      <c r="L67" s="39">
        <f t="shared" si="35"/>
        <v>1879.7</v>
      </c>
      <c r="M67" s="39">
        <f t="shared" si="35"/>
        <v>2016.1</v>
      </c>
      <c r="N67" s="39">
        <f t="shared" si="35"/>
        <v>1873.7000000000003</v>
      </c>
      <c r="O67" s="39">
        <f t="shared" si="35"/>
        <v>1642.6000000000004</v>
      </c>
      <c r="P67" s="39">
        <f t="shared" si="35"/>
        <v>2074.5</v>
      </c>
      <c r="Q67" s="35"/>
      <c r="R67" s="35"/>
      <c r="S67" s="35"/>
    </row>
    <row r="68" spans="1:19" hidden="1">
      <c r="A68" s="35"/>
      <c r="B68" s="35"/>
      <c r="C68" s="7"/>
      <c r="D68" s="38"/>
      <c r="E68" s="38"/>
      <c r="F68" s="35"/>
      <c r="G68" s="39"/>
      <c r="H68" s="39"/>
      <c r="I68" s="39"/>
      <c r="J68" s="39"/>
      <c r="K68" s="39"/>
      <c r="L68" s="39"/>
      <c r="M68" s="39"/>
      <c r="N68" s="39"/>
      <c r="O68" s="39"/>
      <c r="P68" s="39"/>
      <c r="Q68" s="35"/>
      <c r="R68" s="35"/>
      <c r="S68" s="35"/>
    </row>
    <row r="69" spans="1:19" hidden="1">
      <c r="A69" s="35"/>
      <c r="B69" s="35"/>
      <c r="C69" s="7"/>
      <c r="D69" s="4" t="s">
        <v>271</v>
      </c>
      <c r="E69" s="51"/>
      <c r="F69" s="52"/>
      <c r="G69" s="53">
        <f>G70+G71+G72</f>
        <v>16957.2</v>
      </c>
      <c r="H69" s="53">
        <f t="shared" ref="H69:P69" si="36">H70+H71+H72</f>
        <v>739.40000000000009</v>
      </c>
      <c r="I69" s="53">
        <f t="shared" si="36"/>
        <v>732.4</v>
      </c>
      <c r="J69" s="53">
        <f t="shared" si="36"/>
        <v>1215.9000000000001</v>
      </c>
      <c r="K69" s="53">
        <f t="shared" si="36"/>
        <v>2685.1</v>
      </c>
      <c r="L69" s="53">
        <f t="shared" si="36"/>
        <v>2703.2999999999997</v>
      </c>
      <c r="M69" s="53">
        <f t="shared" si="36"/>
        <v>2461</v>
      </c>
      <c r="N69" s="53">
        <f t="shared" si="36"/>
        <v>2121.1999999999998</v>
      </c>
      <c r="O69" s="53">
        <f t="shared" si="36"/>
        <v>1708.1000000000001</v>
      </c>
      <c r="P69" s="53">
        <f t="shared" si="36"/>
        <v>2590.8000000000002</v>
      </c>
      <c r="Q69" s="35"/>
      <c r="R69" s="35"/>
      <c r="S69" s="35"/>
    </row>
    <row r="70" spans="1:19" hidden="1">
      <c r="A70" s="35"/>
      <c r="B70" s="35"/>
      <c r="C70" s="7"/>
      <c r="D70" s="38" t="s">
        <v>269</v>
      </c>
      <c r="E70" s="51" t="s">
        <v>268</v>
      </c>
      <c r="F70" s="52"/>
      <c r="G70" s="53">
        <f>G261+G371+G281+G285+G289+G293+G297+G301+G305+G309+G317+G313+G321+G325+G329+G367+G337</f>
        <v>5297.5999999999995</v>
      </c>
      <c r="H70" s="53">
        <f t="shared" ref="H70:P70" si="37">H261+H371+H281+H285+H289+H293+H297+H301+H305+H309+H317+H313+H321+H325+H329+H367+H337</f>
        <v>217.8</v>
      </c>
      <c r="I70" s="53">
        <f t="shared" si="37"/>
        <v>239.79999999999995</v>
      </c>
      <c r="J70" s="53">
        <f t="shared" si="37"/>
        <v>159.80000000000001</v>
      </c>
      <c r="K70" s="53">
        <f t="shared" si="37"/>
        <v>1108.7</v>
      </c>
      <c r="L70" s="53">
        <f t="shared" si="37"/>
        <v>1128</v>
      </c>
      <c r="M70" s="53">
        <f t="shared" si="37"/>
        <v>770.09999999999991</v>
      </c>
      <c r="N70" s="53">
        <f t="shared" si="37"/>
        <v>537.29999999999995</v>
      </c>
      <c r="O70" s="53">
        <f t="shared" si="37"/>
        <v>347.4</v>
      </c>
      <c r="P70" s="53">
        <f t="shared" si="37"/>
        <v>788.7</v>
      </c>
      <c r="Q70" s="35"/>
      <c r="R70" s="35"/>
      <c r="S70" s="35"/>
    </row>
    <row r="71" spans="1:19" hidden="1">
      <c r="A71" s="35"/>
      <c r="B71" s="35"/>
      <c r="C71" s="7"/>
      <c r="D71" s="38" t="s">
        <v>173</v>
      </c>
      <c r="E71" s="51" t="s">
        <v>81</v>
      </c>
      <c r="F71" s="52"/>
      <c r="G71" s="53">
        <f t="shared" ref="G71:P71" si="38">G250+G355+G359+G363+G379+G443+G447+G451+G455</f>
        <v>395.5</v>
      </c>
      <c r="H71" s="53">
        <f t="shared" si="38"/>
        <v>9</v>
      </c>
      <c r="I71" s="53">
        <f t="shared" si="38"/>
        <v>8</v>
      </c>
      <c r="J71" s="53">
        <f t="shared" si="38"/>
        <v>132</v>
      </c>
      <c r="K71" s="53">
        <f t="shared" si="38"/>
        <v>95</v>
      </c>
      <c r="L71" s="53">
        <f t="shared" si="38"/>
        <v>28</v>
      </c>
      <c r="M71" s="53">
        <f t="shared" si="38"/>
        <v>28</v>
      </c>
      <c r="N71" s="53">
        <f t="shared" si="38"/>
        <v>23.4</v>
      </c>
      <c r="O71" s="53">
        <f t="shared" si="38"/>
        <v>31.3</v>
      </c>
      <c r="P71" s="53">
        <f t="shared" si="38"/>
        <v>40.799999999999997</v>
      </c>
      <c r="Q71" s="35"/>
      <c r="R71" s="35"/>
      <c r="S71" s="35"/>
    </row>
    <row r="72" spans="1:19" hidden="1">
      <c r="A72" s="35"/>
      <c r="B72" s="35"/>
      <c r="C72" s="7"/>
      <c r="D72" s="38" t="s">
        <v>154</v>
      </c>
      <c r="E72" s="51" t="s">
        <v>294</v>
      </c>
      <c r="F72" s="52"/>
      <c r="G72" s="53">
        <f>G230+G234+G238+G242+G246+G265+G269+G273+G277+G341+G375+G625+G333</f>
        <v>11264.100000000002</v>
      </c>
      <c r="H72" s="53">
        <f t="shared" ref="H72:P72" si="39">H230+H234+H238+H242+H246+H265+H269+H273+H277+H341+H375+H625+H333</f>
        <v>512.6</v>
      </c>
      <c r="I72" s="53">
        <f t="shared" si="39"/>
        <v>484.6</v>
      </c>
      <c r="J72" s="53">
        <f t="shared" si="39"/>
        <v>924.1</v>
      </c>
      <c r="K72" s="53">
        <f t="shared" si="39"/>
        <v>1481.3999999999999</v>
      </c>
      <c r="L72" s="53">
        <f t="shared" si="39"/>
        <v>1547.2999999999997</v>
      </c>
      <c r="M72" s="53">
        <f t="shared" si="39"/>
        <v>1662.8999999999999</v>
      </c>
      <c r="N72" s="53">
        <f t="shared" si="39"/>
        <v>1560.5</v>
      </c>
      <c r="O72" s="53">
        <f t="shared" si="39"/>
        <v>1329.4</v>
      </c>
      <c r="P72" s="53">
        <f t="shared" si="39"/>
        <v>1761.3</v>
      </c>
      <c r="Q72" s="35"/>
      <c r="R72" s="35"/>
      <c r="S72" s="35"/>
    </row>
    <row r="73" spans="1:19" hidden="1">
      <c r="A73" s="35"/>
      <c r="B73" s="35"/>
      <c r="C73" s="7"/>
      <c r="D73" s="38"/>
      <c r="E73" s="38"/>
      <c r="F73" s="35"/>
      <c r="G73" s="39"/>
      <c r="H73" s="39"/>
      <c r="I73" s="39"/>
      <c r="J73" s="39"/>
      <c r="K73" s="39"/>
      <c r="L73" s="39"/>
      <c r="M73" s="39"/>
      <c r="N73" s="39"/>
      <c r="O73" s="39"/>
      <c r="P73" s="39"/>
      <c r="Q73" s="35"/>
      <c r="R73" s="35"/>
      <c r="S73" s="35"/>
    </row>
    <row r="74" spans="1:19" hidden="1">
      <c r="A74" s="35"/>
      <c r="B74" s="35"/>
      <c r="C74" s="7"/>
      <c r="D74" s="4" t="s">
        <v>272</v>
      </c>
      <c r="E74" s="38"/>
      <c r="F74" s="35"/>
      <c r="G74" s="39">
        <f>G75+G76+G77</f>
        <v>1079.7</v>
      </c>
      <c r="H74" s="39"/>
      <c r="I74" s="39"/>
      <c r="J74" s="39"/>
      <c r="K74" s="39"/>
      <c r="L74" s="39"/>
      <c r="M74" s="39"/>
      <c r="N74" s="39"/>
      <c r="O74" s="39"/>
      <c r="P74" s="39"/>
      <c r="Q74" s="35"/>
      <c r="R74" s="35"/>
      <c r="S74" s="35"/>
    </row>
    <row r="75" spans="1:19" hidden="1">
      <c r="A75" s="35"/>
      <c r="B75" s="35"/>
      <c r="C75" s="7"/>
      <c r="D75" s="38" t="s">
        <v>268</v>
      </c>
      <c r="E75" s="38" t="s">
        <v>268</v>
      </c>
      <c r="F75" s="35"/>
      <c r="G75" s="39">
        <v>0</v>
      </c>
      <c r="H75" s="39">
        <v>0</v>
      </c>
      <c r="I75" s="39">
        <v>0</v>
      </c>
      <c r="J75" s="39">
        <v>0</v>
      </c>
      <c r="K75" s="39">
        <v>0</v>
      </c>
      <c r="L75" s="39">
        <v>0</v>
      </c>
      <c r="M75" s="39">
        <v>0</v>
      </c>
      <c r="N75" s="39">
        <v>0</v>
      </c>
      <c r="O75" s="39">
        <v>0</v>
      </c>
      <c r="P75" s="39">
        <v>0</v>
      </c>
      <c r="Q75" s="35"/>
      <c r="R75" s="35"/>
      <c r="S75" s="35"/>
    </row>
    <row r="76" spans="1:19" hidden="1">
      <c r="A76" s="35"/>
      <c r="B76" s="35"/>
      <c r="C76" s="7"/>
      <c r="D76" s="38" t="s">
        <v>173</v>
      </c>
      <c r="E76" s="38" t="s">
        <v>81</v>
      </c>
      <c r="F76" s="35"/>
      <c r="G76" s="39">
        <f>G448</f>
        <v>5.4</v>
      </c>
      <c r="H76" s="39">
        <f t="shared" ref="H76:P76" si="40">H448</f>
        <v>0</v>
      </c>
      <c r="I76" s="39">
        <f t="shared" si="40"/>
        <v>0</v>
      </c>
      <c r="J76" s="39">
        <f t="shared" si="40"/>
        <v>0</v>
      </c>
      <c r="K76" s="39">
        <f t="shared" si="40"/>
        <v>2.7</v>
      </c>
      <c r="L76" s="39">
        <f t="shared" si="40"/>
        <v>2.7</v>
      </c>
      <c r="M76" s="39">
        <f t="shared" si="40"/>
        <v>0</v>
      </c>
      <c r="N76" s="39">
        <f t="shared" si="40"/>
        <v>0</v>
      </c>
      <c r="O76" s="39">
        <f t="shared" si="40"/>
        <v>0</v>
      </c>
      <c r="P76" s="39">
        <f t="shared" si="40"/>
        <v>0</v>
      </c>
      <c r="Q76" s="35"/>
      <c r="R76" s="35"/>
      <c r="S76" s="35"/>
    </row>
    <row r="77" spans="1:19" hidden="1">
      <c r="A77" s="35"/>
      <c r="B77" s="35"/>
      <c r="C77" s="7"/>
      <c r="D77" s="38" t="s">
        <v>154</v>
      </c>
      <c r="E77" s="38" t="s">
        <v>294</v>
      </c>
      <c r="F77" s="35"/>
      <c r="G77" s="39">
        <f>G231+G235+G239+G243+G247</f>
        <v>1074.3</v>
      </c>
      <c r="H77" s="39">
        <f t="shared" ref="H77:P77" si="41">H231+H235+H239+H243+H247</f>
        <v>65.3</v>
      </c>
      <c r="I77" s="39">
        <f t="shared" si="41"/>
        <v>49.3</v>
      </c>
      <c r="J77" s="39">
        <f t="shared" si="41"/>
        <v>81.3</v>
      </c>
      <c r="K77" s="39">
        <f t="shared" si="41"/>
        <v>119.19999999999999</v>
      </c>
      <c r="L77" s="39">
        <f t="shared" si="41"/>
        <v>159.20000000000002</v>
      </c>
      <c r="M77" s="39">
        <f t="shared" si="41"/>
        <v>180</v>
      </c>
      <c r="N77" s="39">
        <f t="shared" si="41"/>
        <v>140</v>
      </c>
      <c r="O77" s="39">
        <f t="shared" si="41"/>
        <v>140</v>
      </c>
      <c r="P77" s="39">
        <f t="shared" si="41"/>
        <v>140</v>
      </c>
      <c r="Q77" s="39"/>
      <c r="R77" s="39"/>
      <c r="S77" s="39"/>
    </row>
    <row r="78" spans="1:19" hidden="1">
      <c r="A78" s="35"/>
      <c r="B78" s="35"/>
      <c r="C78" s="7"/>
      <c r="D78" s="38"/>
      <c r="E78" s="38"/>
      <c r="F78" s="35"/>
      <c r="G78" s="39"/>
      <c r="H78" s="39"/>
      <c r="I78" s="39"/>
      <c r="J78" s="39"/>
      <c r="K78" s="39"/>
      <c r="L78" s="39"/>
      <c r="M78" s="39"/>
      <c r="N78" s="39"/>
      <c r="O78" s="39"/>
      <c r="P78" s="39"/>
      <c r="Q78" s="35"/>
      <c r="R78" s="35"/>
      <c r="S78" s="35"/>
    </row>
    <row r="79" spans="1:19" hidden="1">
      <c r="A79" s="35"/>
      <c r="B79" s="35"/>
      <c r="C79" s="7"/>
      <c r="D79" s="4" t="s">
        <v>273</v>
      </c>
      <c r="E79" s="38"/>
      <c r="F79" s="35"/>
      <c r="G79" s="39">
        <f>G80+G81+G82</f>
        <v>1460</v>
      </c>
      <c r="H79" s="39"/>
      <c r="I79" s="39"/>
      <c r="J79" s="39"/>
      <c r="K79" s="39"/>
      <c r="L79" s="39"/>
      <c r="M79" s="39"/>
      <c r="N79" s="39"/>
      <c r="O79" s="39"/>
      <c r="P79" s="39"/>
      <c r="Q79" s="35"/>
      <c r="R79" s="35"/>
      <c r="S79" s="35"/>
    </row>
    <row r="80" spans="1:19" hidden="1">
      <c r="A80" s="35"/>
      <c r="B80" s="35"/>
      <c r="C80" s="7"/>
      <c r="D80" s="38" t="s">
        <v>269</v>
      </c>
      <c r="E80" s="38" t="s">
        <v>268</v>
      </c>
      <c r="F80" s="35"/>
      <c r="G80" s="39">
        <v>0</v>
      </c>
      <c r="H80" s="39">
        <v>0</v>
      </c>
      <c r="I80" s="39">
        <v>0</v>
      </c>
      <c r="J80" s="39">
        <v>0</v>
      </c>
      <c r="K80" s="39">
        <v>0</v>
      </c>
      <c r="L80" s="39">
        <v>0</v>
      </c>
      <c r="M80" s="39">
        <v>0</v>
      </c>
      <c r="N80" s="39">
        <v>0</v>
      </c>
      <c r="O80" s="39">
        <v>0</v>
      </c>
      <c r="P80" s="39">
        <v>0</v>
      </c>
      <c r="Q80" s="35"/>
      <c r="R80" s="35"/>
      <c r="S80" s="35"/>
    </row>
    <row r="81" spans="1:19" hidden="1">
      <c r="A81" s="35"/>
      <c r="B81" s="35"/>
      <c r="C81" s="7"/>
      <c r="D81" s="38" t="s">
        <v>173</v>
      </c>
      <c r="E81" s="38" t="s">
        <v>81</v>
      </c>
      <c r="F81" s="35"/>
      <c r="G81" s="39">
        <v>0</v>
      </c>
      <c r="H81" s="39">
        <v>0</v>
      </c>
      <c r="I81" s="39">
        <v>0</v>
      </c>
      <c r="J81" s="39">
        <v>0</v>
      </c>
      <c r="K81" s="39">
        <v>0</v>
      </c>
      <c r="L81" s="39">
        <v>0</v>
      </c>
      <c r="M81" s="39">
        <v>0</v>
      </c>
      <c r="N81" s="39">
        <v>0</v>
      </c>
      <c r="O81" s="39">
        <v>0</v>
      </c>
      <c r="P81" s="39">
        <v>0</v>
      </c>
      <c r="Q81" s="35"/>
      <c r="R81" s="35"/>
      <c r="S81" s="35"/>
    </row>
    <row r="82" spans="1:19" hidden="1">
      <c r="A82" s="35"/>
      <c r="B82" s="35"/>
      <c r="C82" s="7"/>
      <c r="D82" s="38" t="s">
        <v>154</v>
      </c>
      <c r="E82" s="38" t="s">
        <v>294</v>
      </c>
      <c r="F82" s="35"/>
      <c r="G82" s="39">
        <f>G232+G236+G240+G244+G248</f>
        <v>1460</v>
      </c>
      <c r="H82" s="39">
        <f t="shared" ref="H82:P82" si="42">H232+H236+H240+H244+H248</f>
        <v>140</v>
      </c>
      <c r="I82" s="39">
        <f t="shared" si="42"/>
        <v>140</v>
      </c>
      <c r="J82" s="39">
        <f t="shared" si="42"/>
        <v>150</v>
      </c>
      <c r="K82" s="39">
        <f t="shared" si="42"/>
        <v>164</v>
      </c>
      <c r="L82" s="39">
        <f t="shared" si="42"/>
        <v>173.2</v>
      </c>
      <c r="M82" s="39">
        <f t="shared" si="42"/>
        <v>173.2</v>
      </c>
      <c r="N82" s="39">
        <f t="shared" si="42"/>
        <v>173.2</v>
      </c>
      <c r="O82" s="39">
        <f t="shared" si="42"/>
        <v>173.2</v>
      </c>
      <c r="P82" s="39">
        <f t="shared" si="42"/>
        <v>173.2</v>
      </c>
      <c r="Q82" s="35"/>
      <c r="R82" s="35"/>
      <c r="S82" s="35"/>
    </row>
    <row r="83" spans="1:19" ht="25.5" hidden="1" customHeight="1">
      <c r="A83" s="35"/>
      <c r="B83" s="35"/>
      <c r="C83" s="7"/>
      <c r="D83" s="38"/>
      <c r="E83" s="38"/>
      <c r="F83" s="35"/>
      <c r="G83" s="39"/>
      <c r="H83" s="39"/>
      <c r="I83" s="39"/>
      <c r="J83" s="39" t="s">
        <v>276</v>
      </c>
      <c r="K83" s="39"/>
      <c r="L83" s="39"/>
      <c r="M83" s="39"/>
      <c r="N83" s="39"/>
      <c r="O83" s="39"/>
      <c r="P83" s="39"/>
      <c r="Q83" s="35"/>
      <c r="R83" s="35"/>
      <c r="S83" s="35"/>
    </row>
    <row r="84" spans="1:19" hidden="1">
      <c r="A84" s="35"/>
      <c r="B84" s="35"/>
      <c r="C84" s="7"/>
      <c r="D84" s="4" t="s">
        <v>270</v>
      </c>
      <c r="E84" s="38"/>
      <c r="F84" s="35"/>
      <c r="G84" s="39">
        <f>G85+G86+G87</f>
        <v>9796.8619999999992</v>
      </c>
      <c r="H84" s="39">
        <f t="shared" ref="H84:P84" si="43">H85+H86+H87</f>
        <v>160.6</v>
      </c>
      <c r="I84" s="39">
        <f t="shared" si="43"/>
        <v>117.6</v>
      </c>
      <c r="J84" s="39">
        <f t="shared" si="43"/>
        <v>450.06200000000001</v>
      </c>
      <c r="K84" s="39">
        <f t="shared" si="43"/>
        <v>1993.9</v>
      </c>
      <c r="L84" s="39">
        <f t="shared" si="43"/>
        <v>1940.4999999999998</v>
      </c>
      <c r="M84" s="39">
        <f t="shared" si="43"/>
        <v>972.8</v>
      </c>
      <c r="N84" s="39">
        <f t="shared" si="43"/>
        <v>1090.5</v>
      </c>
      <c r="O84" s="39">
        <f t="shared" si="43"/>
        <v>1121.5</v>
      </c>
      <c r="P84" s="39">
        <f t="shared" si="43"/>
        <v>1949.4</v>
      </c>
      <c r="Q84" s="35"/>
      <c r="R84" s="35"/>
      <c r="S84" s="35"/>
    </row>
    <row r="85" spans="1:19" hidden="1">
      <c r="A85" s="35"/>
      <c r="B85" s="35"/>
      <c r="C85" s="7"/>
      <c r="D85" s="38" t="s">
        <v>268</v>
      </c>
      <c r="E85" s="38" t="s">
        <v>268</v>
      </c>
      <c r="F85" s="35"/>
      <c r="G85" s="39">
        <f t="shared" ref="G85:P85" si="44">G506+G510+G514+G518+G522+G526+G530+G534+G538+G542+G546+G550+G554+G558+G562+G566+G570+G574+G578+G582+G586+G590+G594+G598+G602+G606+G610+G614</f>
        <v>9796.8619999999992</v>
      </c>
      <c r="H85" s="39">
        <f t="shared" si="44"/>
        <v>160.6</v>
      </c>
      <c r="I85" s="39">
        <f t="shared" si="44"/>
        <v>117.6</v>
      </c>
      <c r="J85" s="39">
        <f t="shared" si="44"/>
        <v>450.06200000000001</v>
      </c>
      <c r="K85" s="39">
        <f t="shared" si="44"/>
        <v>1993.9</v>
      </c>
      <c r="L85" s="39">
        <f t="shared" si="44"/>
        <v>1940.4999999999998</v>
      </c>
      <c r="M85" s="39">
        <f t="shared" si="44"/>
        <v>972.8</v>
      </c>
      <c r="N85" s="39">
        <f t="shared" si="44"/>
        <v>1090.5</v>
      </c>
      <c r="O85" s="39">
        <f t="shared" si="44"/>
        <v>1121.5</v>
      </c>
      <c r="P85" s="39">
        <f t="shared" si="44"/>
        <v>1949.4</v>
      </c>
      <c r="Q85" s="35"/>
      <c r="R85" s="35"/>
      <c r="S85" s="35"/>
    </row>
    <row r="86" spans="1:19" hidden="1">
      <c r="A86" s="35"/>
      <c r="B86" s="35"/>
      <c r="C86" s="7"/>
      <c r="D86" s="38" t="s">
        <v>173</v>
      </c>
      <c r="E86" s="38" t="s">
        <v>81</v>
      </c>
      <c r="F86" s="35"/>
      <c r="G86" s="39">
        <v>0</v>
      </c>
      <c r="H86" s="39">
        <v>0</v>
      </c>
      <c r="I86" s="39">
        <v>0</v>
      </c>
      <c r="J86" s="39">
        <v>0</v>
      </c>
      <c r="K86" s="39">
        <v>0</v>
      </c>
      <c r="L86" s="39">
        <v>0</v>
      </c>
      <c r="M86" s="39">
        <v>0</v>
      </c>
      <c r="N86" s="39">
        <v>0</v>
      </c>
      <c r="O86" s="39">
        <v>0</v>
      </c>
      <c r="P86" s="39">
        <v>0</v>
      </c>
      <c r="Q86" s="35"/>
      <c r="R86" s="35"/>
      <c r="S86" s="35"/>
    </row>
    <row r="87" spans="1:19" hidden="1">
      <c r="A87" s="35"/>
      <c r="B87" s="35"/>
      <c r="C87" s="7"/>
      <c r="D87" s="38" t="s">
        <v>154</v>
      </c>
      <c r="E87" s="38" t="s">
        <v>294</v>
      </c>
      <c r="F87" s="35"/>
      <c r="G87" s="39">
        <v>0</v>
      </c>
      <c r="H87" s="39">
        <v>0</v>
      </c>
      <c r="I87" s="39">
        <v>0</v>
      </c>
      <c r="J87" s="39">
        <v>0</v>
      </c>
      <c r="K87" s="39">
        <v>0</v>
      </c>
      <c r="L87" s="39">
        <v>0</v>
      </c>
      <c r="M87" s="39">
        <v>0</v>
      </c>
      <c r="N87" s="39">
        <v>0</v>
      </c>
      <c r="O87" s="39">
        <v>0</v>
      </c>
      <c r="P87" s="39">
        <v>0</v>
      </c>
      <c r="Q87" s="35"/>
      <c r="R87" s="35"/>
      <c r="S87" s="35"/>
    </row>
    <row r="88" spans="1:19" hidden="1">
      <c r="A88" s="35"/>
      <c r="B88" s="35"/>
      <c r="C88" s="7"/>
      <c r="D88" s="38"/>
      <c r="E88" s="38"/>
      <c r="F88" s="35"/>
      <c r="G88" s="39"/>
      <c r="H88" s="39"/>
      <c r="I88" s="39"/>
      <c r="J88" s="39"/>
      <c r="K88" s="39"/>
      <c r="L88" s="39"/>
      <c r="M88" s="39"/>
      <c r="N88" s="39"/>
      <c r="O88" s="39"/>
      <c r="P88" s="39"/>
      <c r="Q88" s="35"/>
      <c r="R88" s="35"/>
      <c r="S88" s="35"/>
    </row>
    <row r="89" spans="1:19" hidden="1">
      <c r="A89" s="35"/>
      <c r="B89" s="35"/>
      <c r="C89" s="7"/>
      <c r="D89" s="4" t="s">
        <v>271</v>
      </c>
      <c r="E89" s="38"/>
      <c r="F89" s="35"/>
      <c r="G89" s="39"/>
      <c r="H89" s="39"/>
      <c r="I89" s="39"/>
      <c r="J89" s="39"/>
      <c r="K89" s="39"/>
      <c r="L89" s="39"/>
      <c r="M89" s="39"/>
      <c r="N89" s="39"/>
      <c r="O89" s="39"/>
      <c r="P89" s="39"/>
      <c r="Q89" s="35"/>
      <c r="R89" s="35"/>
      <c r="S89" s="35"/>
    </row>
    <row r="90" spans="1:19" hidden="1">
      <c r="A90" s="35"/>
      <c r="B90" s="35"/>
      <c r="C90" s="7"/>
      <c r="D90" s="38" t="s">
        <v>269</v>
      </c>
      <c r="E90" s="38" t="s">
        <v>268</v>
      </c>
      <c r="F90" s="35"/>
      <c r="G90" s="39">
        <f t="shared" ref="G90:P90" si="45">G507+G511+G515+G519+G523+G527+G531+G535+G539+G543+G547+G551+G555+G559+G563+G567+G571+G575+G579+G583+G587+G591+G595+G599+G603+G607+G611+G615</f>
        <v>8238.8000000000011</v>
      </c>
      <c r="H90" s="39">
        <f t="shared" si="45"/>
        <v>160.6</v>
      </c>
      <c r="I90" s="39">
        <f t="shared" si="45"/>
        <v>117.6</v>
      </c>
      <c r="J90" s="39">
        <f t="shared" si="45"/>
        <v>450.1</v>
      </c>
      <c r="K90" s="39">
        <f t="shared" si="45"/>
        <v>1627.3999999999999</v>
      </c>
      <c r="L90" s="39">
        <f t="shared" si="45"/>
        <v>1579.6999999999998</v>
      </c>
      <c r="M90" s="39">
        <f t="shared" si="45"/>
        <v>780.30000000000007</v>
      </c>
      <c r="N90" s="39">
        <f t="shared" si="45"/>
        <v>909</v>
      </c>
      <c r="O90" s="39">
        <f t="shared" si="45"/>
        <v>951.3</v>
      </c>
      <c r="P90" s="39">
        <f t="shared" si="45"/>
        <v>1662.8000000000002</v>
      </c>
      <c r="Q90" s="35"/>
      <c r="R90" s="35"/>
      <c r="S90" s="35"/>
    </row>
    <row r="91" spans="1:19" hidden="1">
      <c r="A91" s="35"/>
      <c r="B91" s="35"/>
      <c r="C91" s="7"/>
      <c r="D91" s="38" t="s">
        <v>173</v>
      </c>
      <c r="E91" s="38" t="s">
        <v>81</v>
      </c>
      <c r="F91" s="35"/>
      <c r="G91" s="39">
        <v>0</v>
      </c>
      <c r="H91" s="39">
        <v>0</v>
      </c>
      <c r="I91" s="39">
        <v>0</v>
      </c>
      <c r="J91" s="39">
        <v>0</v>
      </c>
      <c r="K91" s="39">
        <v>0</v>
      </c>
      <c r="L91" s="39">
        <v>0</v>
      </c>
      <c r="M91" s="39">
        <v>0</v>
      </c>
      <c r="N91" s="39">
        <v>0</v>
      </c>
      <c r="O91" s="39">
        <v>0</v>
      </c>
      <c r="P91" s="39">
        <v>0</v>
      </c>
      <c r="Q91" s="35"/>
      <c r="R91" s="35"/>
      <c r="S91" s="35"/>
    </row>
    <row r="92" spans="1:19" hidden="1">
      <c r="A92" s="35"/>
      <c r="B92" s="35"/>
      <c r="C92" s="7"/>
      <c r="D92" s="38" t="s">
        <v>154</v>
      </c>
      <c r="E92" s="38" t="s">
        <v>294</v>
      </c>
      <c r="F92" s="35"/>
      <c r="G92" s="39">
        <v>0</v>
      </c>
      <c r="H92" s="39">
        <v>0</v>
      </c>
      <c r="I92" s="39">
        <v>0</v>
      </c>
      <c r="J92" s="39">
        <v>0</v>
      </c>
      <c r="K92" s="39">
        <v>0</v>
      </c>
      <c r="L92" s="39">
        <v>0</v>
      </c>
      <c r="M92" s="39">
        <v>0</v>
      </c>
      <c r="N92" s="39">
        <v>0</v>
      </c>
      <c r="O92" s="39">
        <v>0</v>
      </c>
      <c r="P92" s="39">
        <v>0</v>
      </c>
      <c r="Q92" s="35"/>
      <c r="R92" s="35"/>
      <c r="S92" s="35"/>
    </row>
    <row r="93" spans="1:19" hidden="1">
      <c r="A93" s="35"/>
      <c r="B93" s="35"/>
      <c r="C93" s="7"/>
      <c r="D93" s="38"/>
      <c r="E93" s="38"/>
      <c r="F93" s="35"/>
      <c r="G93" s="39"/>
      <c r="H93" s="39"/>
      <c r="I93" s="39"/>
      <c r="J93" s="39"/>
      <c r="K93" s="39"/>
      <c r="L93" s="39"/>
      <c r="M93" s="39"/>
      <c r="N93" s="39"/>
      <c r="O93" s="39"/>
      <c r="P93" s="39"/>
      <c r="Q93" s="35"/>
      <c r="R93" s="35"/>
      <c r="S93" s="35"/>
    </row>
    <row r="94" spans="1:19" hidden="1">
      <c r="A94" s="35"/>
      <c r="B94" s="35"/>
      <c r="C94" s="7"/>
      <c r="D94" s="4" t="s">
        <v>272</v>
      </c>
      <c r="E94" s="38"/>
      <c r="F94" s="35"/>
      <c r="G94" s="39"/>
      <c r="H94" s="39"/>
      <c r="I94" s="39"/>
      <c r="J94" s="39"/>
      <c r="K94" s="39"/>
      <c r="L94" s="39"/>
      <c r="M94" s="39"/>
      <c r="N94" s="39"/>
      <c r="O94" s="39"/>
      <c r="P94" s="39"/>
      <c r="Q94" s="35"/>
      <c r="R94" s="35"/>
      <c r="S94" s="35"/>
    </row>
    <row r="95" spans="1:19" hidden="1">
      <c r="A95" s="35"/>
      <c r="B95" s="35"/>
      <c r="C95" s="7"/>
      <c r="D95" s="38" t="s">
        <v>268</v>
      </c>
      <c r="E95" s="38" t="s">
        <v>268</v>
      </c>
      <c r="F95" s="35"/>
      <c r="G95" s="39">
        <f>G508+G512+G516+G520+G524+G528+G532+G536+G540+G544+G548+G552+G556+G560+G564+G568+G572+G576+G580+G584+G588+G592+G596+G600+G604+G608+G612+G616</f>
        <v>1558.1</v>
      </c>
      <c r="H95" s="39">
        <f t="shared" ref="H95:P95" si="46">H508+H512+H516+H520+H524+H528+H532+H536+H540+H544+H548+H552+H556+H560+H564+H568+H572+H576+H580+H584+H588+H592+H596+H600+H604+H608+H612+H616</f>
        <v>0</v>
      </c>
      <c r="I95" s="39">
        <f t="shared" si="46"/>
        <v>0</v>
      </c>
      <c r="J95" s="39">
        <f t="shared" si="46"/>
        <v>0</v>
      </c>
      <c r="K95" s="39">
        <f t="shared" si="46"/>
        <v>366.5</v>
      </c>
      <c r="L95" s="39">
        <f t="shared" si="46"/>
        <v>360.79999999999995</v>
      </c>
      <c r="M95" s="39">
        <f t="shared" si="46"/>
        <v>192.5</v>
      </c>
      <c r="N95" s="39">
        <f t="shared" si="46"/>
        <v>181.5</v>
      </c>
      <c r="O95" s="39">
        <f t="shared" si="46"/>
        <v>170.2</v>
      </c>
      <c r="P95" s="39">
        <f t="shared" si="46"/>
        <v>286.60000000000002</v>
      </c>
      <c r="Q95" s="35"/>
      <c r="R95" s="35"/>
      <c r="S95" s="35"/>
    </row>
    <row r="96" spans="1:19" hidden="1">
      <c r="A96" s="35"/>
      <c r="B96" s="35"/>
      <c r="C96" s="7"/>
      <c r="D96" s="38" t="s">
        <v>173</v>
      </c>
      <c r="E96" s="38" t="s">
        <v>81</v>
      </c>
      <c r="F96" s="35"/>
      <c r="G96" s="39">
        <v>0</v>
      </c>
      <c r="H96" s="39">
        <v>0</v>
      </c>
      <c r="I96" s="39">
        <v>0</v>
      </c>
      <c r="J96" s="39">
        <v>0</v>
      </c>
      <c r="K96" s="39">
        <v>0</v>
      </c>
      <c r="L96" s="39">
        <v>0</v>
      </c>
      <c r="M96" s="39">
        <v>0</v>
      </c>
      <c r="N96" s="39">
        <v>0</v>
      </c>
      <c r="O96" s="39">
        <v>0</v>
      </c>
      <c r="P96" s="39">
        <v>0</v>
      </c>
      <c r="Q96" s="35"/>
      <c r="R96" s="35"/>
      <c r="S96" s="35"/>
    </row>
    <row r="97" spans="1:19" hidden="1">
      <c r="A97" s="35"/>
      <c r="B97" s="35"/>
      <c r="C97" s="7"/>
      <c r="D97" s="38" t="s">
        <v>154</v>
      </c>
      <c r="E97" s="38" t="s">
        <v>294</v>
      </c>
      <c r="F97" s="35"/>
      <c r="G97" s="39">
        <v>0</v>
      </c>
      <c r="H97" s="39">
        <v>0</v>
      </c>
      <c r="I97" s="39">
        <v>0</v>
      </c>
      <c r="J97" s="39">
        <v>0</v>
      </c>
      <c r="K97" s="39">
        <v>0</v>
      </c>
      <c r="L97" s="39">
        <v>0</v>
      </c>
      <c r="M97" s="39">
        <v>0</v>
      </c>
      <c r="N97" s="39">
        <v>0</v>
      </c>
      <c r="O97" s="39">
        <v>0</v>
      </c>
      <c r="P97" s="39">
        <v>0</v>
      </c>
      <c r="Q97" s="35"/>
      <c r="R97" s="35"/>
      <c r="S97" s="35"/>
    </row>
    <row r="98" spans="1:19" hidden="1">
      <c r="A98" s="35"/>
      <c r="B98" s="35"/>
      <c r="C98" s="7"/>
      <c r="D98" s="38"/>
      <c r="E98" s="38"/>
      <c r="F98" s="35"/>
      <c r="G98" s="39"/>
      <c r="H98" s="39"/>
      <c r="I98" s="39"/>
      <c r="J98" s="39"/>
      <c r="K98" s="39"/>
      <c r="L98" s="39"/>
      <c r="M98" s="39"/>
      <c r="N98" s="39"/>
      <c r="O98" s="39"/>
      <c r="P98" s="39"/>
      <c r="Q98" s="35"/>
      <c r="R98" s="35"/>
      <c r="S98" s="35"/>
    </row>
    <row r="99" spans="1:19" hidden="1">
      <c r="A99" s="35"/>
      <c r="B99" s="35"/>
      <c r="C99" s="7"/>
      <c r="D99" s="4" t="s">
        <v>273</v>
      </c>
      <c r="E99" s="38"/>
      <c r="F99" s="35"/>
      <c r="G99" s="39"/>
      <c r="H99" s="39"/>
      <c r="I99" s="39"/>
      <c r="J99" s="39"/>
      <c r="K99" s="39"/>
      <c r="L99" s="39"/>
      <c r="M99" s="39"/>
      <c r="N99" s="39"/>
      <c r="O99" s="39"/>
      <c r="P99" s="39"/>
      <c r="Q99" s="35"/>
      <c r="R99" s="35"/>
      <c r="S99" s="35"/>
    </row>
    <row r="100" spans="1:19" hidden="1">
      <c r="A100" s="35"/>
      <c r="B100" s="35"/>
      <c r="C100" s="7"/>
      <c r="D100" s="38" t="s">
        <v>269</v>
      </c>
      <c r="E100" s="38" t="s">
        <v>268</v>
      </c>
      <c r="F100" s="35"/>
      <c r="G100" s="39">
        <v>0</v>
      </c>
      <c r="H100" s="39">
        <v>0</v>
      </c>
      <c r="I100" s="39">
        <v>0</v>
      </c>
      <c r="J100" s="39">
        <v>0</v>
      </c>
      <c r="K100" s="39">
        <v>0</v>
      </c>
      <c r="L100" s="39">
        <v>0</v>
      </c>
      <c r="M100" s="39">
        <v>0</v>
      </c>
      <c r="N100" s="39">
        <v>0</v>
      </c>
      <c r="O100" s="39">
        <v>0</v>
      </c>
      <c r="P100" s="39">
        <v>0</v>
      </c>
      <c r="Q100" s="35"/>
      <c r="R100" s="35"/>
      <c r="S100" s="35"/>
    </row>
    <row r="101" spans="1:19" hidden="1">
      <c r="A101" s="35"/>
      <c r="B101" s="35"/>
      <c r="C101" s="7"/>
      <c r="D101" s="38" t="s">
        <v>173</v>
      </c>
      <c r="E101" s="38" t="s">
        <v>81</v>
      </c>
      <c r="F101" s="35"/>
      <c r="G101" s="39">
        <v>0</v>
      </c>
      <c r="H101" s="39">
        <v>0</v>
      </c>
      <c r="I101" s="39">
        <v>0</v>
      </c>
      <c r="J101" s="39">
        <v>0</v>
      </c>
      <c r="K101" s="39">
        <v>0</v>
      </c>
      <c r="L101" s="39">
        <v>0</v>
      </c>
      <c r="M101" s="39">
        <v>0</v>
      </c>
      <c r="N101" s="39">
        <v>0</v>
      </c>
      <c r="O101" s="39">
        <v>0</v>
      </c>
      <c r="P101" s="39">
        <v>0</v>
      </c>
      <c r="Q101" s="35"/>
      <c r="R101" s="35"/>
      <c r="S101" s="35"/>
    </row>
    <row r="102" spans="1:19" hidden="1">
      <c r="A102" s="35"/>
      <c r="B102" s="35"/>
      <c r="C102" s="7"/>
      <c r="D102" s="38" t="s">
        <v>154</v>
      </c>
      <c r="E102" s="38" t="s">
        <v>294</v>
      </c>
      <c r="F102" s="35"/>
      <c r="G102" s="39">
        <v>0</v>
      </c>
      <c r="H102" s="39">
        <v>0</v>
      </c>
      <c r="I102" s="39">
        <v>0</v>
      </c>
      <c r="J102" s="39">
        <v>0</v>
      </c>
      <c r="K102" s="39">
        <v>0</v>
      </c>
      <c r="L102" s="39">
        <v>0</v>
      </c>
      <c r="M102" s="39">
        <v>0</v>
      </c>
      <c r="N102" s="39">
        <v>0</v>
      </c>
      <c r="O102" s="39">
        <v>0</v>
      </c>
      <c r="P102" s="39">
        <v>0</v>
      </c>
      <c r="Q102" s="35"/>
      <c r="R102" s="35"/>
      <c r="S102" s="35"/>
    </row>
    <row r="103" spans="1:19" hidden="1">
      <c r="A103" s="35"/>
      <c r="B103" s="35"/>
      <c r="C103" s="7"/>
      <c r="D103" s="38"/>
      <c r="E103" s="38"/>
      <c r="F103" s="35"/>
      <c r="G103" s="39"/>
      <c r="H103" s="39"/>
      <c r="I103" s="39"/>
      <c r="J103" s="39"/>
      <c r="K103" s="39" t="s">
        <v>277</v>
      </c>
      <c r="L103" s="39"/>
      <c r="M103" s="39"/>
      <c r="N103" s="39"/>
      <c r="O103" s="39"/>
      <c r="P103" s="39"/>
      <c r="Q103" s="35"/>
      <c r="R103" s="35"/>
      <c r="S103" s="35"/>
    </row>
    <row r="104" spans="1:19" hidden="1">
      <c r="A104" s="35"/>
      <c r="B104" s="35"/>
      <c r="C104" s="7"/>
      <c r="D104" s="4" t="s">
        <v>270</v>
      </c>
      <c r="E104" s="38"/>
      <c r="F104" s="35"/>
      <c r="G104" s="39">
        <f>G105+G106+G107+G110+G111+G115+G116+G117+G120+G121+G122</f>
        <v>650</v>
      </c>
      <c r="H104" s="39">
        <f t="shared" ref="H104:P104" si="47">H105+H106+H107+H110+H111+H115+H116+H117+H120+H121+H122</f>
        <v>0</v>
      </c>
      <c r="I104" s="39">
        <f t="shared" si="47"/>
        <v>0</v>
      </c>
      <c r="J104" s="39">
        <f t="shared" si="47"/>
        <v>0</v>
      </c>
      <c r="K104" s="39">
        <f t="shared" si="47"/>
        <v>137.5</v>
      </c>
      <c r="L104" s="39">
        <f t="shared" si="47"/>
        <v>150</v>
      </c>
      <c r="M104" s="39">
        <f t="shared" si="47"/>
        <v>117.5</v>
      </c>
      <c r="N104" s="39">
        <f t="shared" si="47"/>
        <v>95</v>
      </c>
      <c r="O104" s="39">
        <f t="shared" si="47"/>
        <v>75</v>
      </c>
      <c r="P104" s="39">
        <f t="shared" si="47"/>
        <v>75</v>
      </c>
      <c r="Q104" s="35"/>
      <c r="R104" s="35"/>
      <c r="S104" s="35"/>
    </row>
    <row r="105" spans="1:19" hidden="1">
      <c r="A105" s="35"/>
      <c r="B105" s="35"/>
      <c r="C105" s="7"/>
      <c r="D105" s="38" t="s">
        <v>268</v>
      </c>
      <c r="E105" s="38" t="s">
        <v>268</v>
      </c>
      <c r="F105" s="35"/>
      <c r="G105" s="39">
        <v>0</v>
      </c>
      <c r="H105" s="39">
        <v>0</v>
      </c>
      <c r="I105" s="39">
        <v>0</v>
      </c>
      <c r="J105" s="39">
        <v>0</v>
      </c>
      <c r="K105" s="39">
        <v>0</v>
      </c>
      <c r="L105" s="39">
        <v>0</v>
      </c>
      <c r="M105" s="39">
        <v>0</v>
      </c>
      <c r="N105" s="39">
        <v>0</v>
      </c>
      <c r="O105" s="39">
        <v>0</v>
      </c>
      <c r="P105" s="39">
        <v>0</v>
      </c>
      <c r="Q105" s="35"/>
      <c r="R105" s="35"/>
      <c r="S105" s="35"/>
    </row>
    <row r="106" spans="1:19" hidden="1">
      <c r="A106" s="35"/>
      <c r="B106" s="35"/>
      <c r="C106" s="7"/>
      <c r="D106" s="38" t="s">
        <v>173</v>
      </c>
      <c r="E106" s="38" t="s">
        <v>81</v>
      </c>
      <c r="F106" s="35"/>
      <c r="G106" s="39">
        <v>0</v>
      </c>
      <c r="H106" s="39">
        <v>0</v>
      </c>
      <c r="I106" s="39">
        <v>0</v>
      </c>
      <c r="J106" s="39">
        <v>0</v>
      </c>
      <c r="K106" s="39">
        <v>0</v>
      </c>
      <c r="L106" s="39">
        <v>0</v>
      </c>
      <c r="M106" s="39">
        <v>0</v>
      </c>
      <c r="N106" s="39">
        <v>0</v>
      </c>
      <c r="O106" s="39">
        <v>0</v>
      </c>
      <c r="P106" s="39">
        <v>0</v>
      </c>
      <c r="Q106" s="35"/>
      <c r="R106" s="35"/>
      <c r="S106" s="35"/>
    </row>
    <row r="107" spans="1:19" hidden="1">
      <c r="A107" s="35"/>
      <c r="B107" s="35"/>
      <c r="C107" s="7"/>
      <c r="D107" s="38" t="s">
        <v>154</v>
      </c>
      <c r="E107" s="38" t="s">
        <v>294</v>
      </c>
      <c r="F107" s="35"/>
      <c r="G107" s="39">
        <f>G480+G484+G488+G492</f>
        <v>650</v>
      </c>
      <c r="H107" s="39">
        <f t="shared" ref="H107:P107" si="48">H480+H484+H488+H492</f>
        <v>0</v>
      </c>
      <c r="I107" s="39">
        <f t="shared" si="48"/>
        <v>0</v>
      </c>
      <c r="J107" s="39">
        <f t="shared" si="48"/>
        <v>0</v>
      </c>
      <c r="K107" s="39">
        <f t="shared" si="48"/>
        <v>137.5</v>
      </c>
      <c r="L107" s="39">
        <f t="shared" si="48"/>
        <v>150</v>
      </c>
      <c r="M107" s="39">
        <f t="shared" si="48"/>
        <v>117.5</v>
      </c>
      <c r="N107" s="39">
        <f t="shared" si="48"/>
        <v>95</v>
      </c>
      <c r="O107" s="39">
        <f t="shared" si="48"/>
        <v>75</v>
      </c>
      <c r="P107" s="39">
        <f t="shared" si="48"/>
        <v>75</v>
      </c>
      <c r="Q107" s="35"/>
      <c r="R107" s="35"/>
      <c r="S107" s="35"/>
    </row>
    <row r="108" spans="1:19" hidden="1">
      <c r="A108" s="35"/>
      <c r="B108" s="35"/>
      <c r="C108" s="7"/>
      <c r="D108" s="38"/>
      <c r="E108" s="38"/>
      <c r="F108" s="35"/>
      <c r="G108" s="39"/>
      <c r="H108" s="39"/>
      <c r="I108" s="39"/>
      <c r="J108" s="39"/>
      <c r="K108" s="39"/>
      <c r="L108" s="39"/>
      <c r="M108" s="39"/>
      <c r="N108" s="39"/>
      <c r="O108" s="39"/>
      <c r="P108" s="39"/>
      <c r="Q108" s="35"/>
      <c r="R108" s="35"/>
      <c r="S108" s="35"/>
    </row>
    <row r="109" spans="1:19" hidden="1">
      <c r="A109" s="35"/>
      <c r="B109" s="35"/>
      <c r="C109" s="7"/>
      <c r="D109" s="4" t="s">
        <v>271</v>
      </c>
      <c r="E109" s="38"/>
      <c r="F109" s="35"/>
      <c r="G109" s="39"/>
      <c r="H109" s="39"/>
      <c r="I109" s="39"/>
      <c r="J109" s="39"/>
      <c r="K109" s="39"/>
      <c r="L109" s="39"/>
      <c r="M109" s="39"/>
      <c r="N109" s="39"/>
      <c r="O109" s="39"/>
      <c r="P109" s="39"/>
      <c r="Q109" s="35"/>
      <c r="R109" s="35"/>
      <c r="S109" s="35"/>
    </row>
    <row r="110" spans="1:19" hidden="1">
      <c r="A110" s="35"/>
      <c r="B110" s="35"/>
      <c r="C110" s="7"/>
      <c r="D110" s="38" t="s">
        <v>269</v>
      </c>
      <c r="E110" s="38" t="s">
        <v>268</v>
      </c>
      <c r="F110" s="35"/>
      <c r="G110" s="39">
        <v>0</v>
      </c>
      <c r="H110" s="39">
        <v>0</v>
      </c>
      <c r="I110" s="39">
        <v>0</v>
      </c>
      <c r="J110" s="39">
        <v>0</v>
      </c>
      <c r="K110" s="39">
        <v>0</v>
      </c>
      <c r="L110" s="39">
        <v>0</v>
      </c>
      <c r="M110" s="39">
        <v>0</v>
      </c>
      <c r="N110" s="39">
        <v>0</v>
      </c>
      <c r="O110" s="39">
        <v>0</v>
      </c>
      <c r="P110" s="39">
        <v>0</v>
      </c>
      <c r="Q110" s="35"/>
      <c r="R110" s="35"/>
      <c r="S110" s="35"/>
    </row>
    <row r="111" spans="1:19" hidden="1">
      <c r="A111" s="35"/>
      <c r="B111" s="35"/>
      <c r="C111" s="7"/>
      <c r="D111" s="38" t="s">
        <v>173</v>
      </c>
      <c r="E111" s="38" t="s">
        <v>81</v>
      </c>
      <c r="F111" s="35"/>
      <c r="G111" s="39">
        <v>0</v>
      </c>
      <c r="H111" s="39">
        <v>0</v>
      </c>
      <c r="I111" s="39">
        <v>0</v>
      </c>
      <c r="J111" s="39">
        <v>0</v>
      </c>
      <c r="K111" s="39">
        <v>0</v>
      </c>
      <c r="L111" s="39">
        <v>0</v>
      </c>
      <c r="M111" s="39">
        <v>0</v>
      </c>
      <c r="N111" s="39">
        <v>0</v>
      </c>
      <c r="O111" s="39">
        <v>0</v>
      </c>
      <c r="P111" s="39">
        <v>0</v>
      </c>
      <c r="Q111" s="35"/>
      <c r="R111" s="35"/>
      <c r="S111" s="35"/>
    </row>
    <row r="112" spans="1:19" hidden="1">
      <c r="A112" s="35"/>
      <c r="B112" s="35"/>
      <c r="C112" s="7"/>
      <c r="D112" s="38" t="s">
        <v>154</v>
      </c>
      <c r="E112" s="38" t="s">
        <v>294</v>
      </c>
      <c r="F112" s="35"/>
      <c r="G112" s="39">
        <f>G481+G485+G489+G493</f>
        <v>650</v>
      </c>
      <c r="H112" s="39">
        <f t="shared" ref="H112:P112" si="49">H481+H485+H489+H493</f>
        <v>0</v>
      </c>
      <c r="I112" s="39">
        <f t="shared" si="49"/>
        <v>0</v>
      </c>
      <c r="J112" s="39">
        <f t="shared" si="49"/>
        <v>0</v>
      </c>
      <c r="K112" s="39">
        <f t="shared" si="49"/>
        <v>137.5</v>
      </c>
      <c r="L112" s="39">
        <f t="shared" si="49"/>
        <v>150</v>
      </c>
      <c r="M112" s="39">
        <f t="shared" si="49"/>
        <v>117.5</v>
      </c>
      <c r="N112" s="39">
        <f t="shared" si="49"/>
        <v>95</v>
      </c>
      <c r="O112" s="39">
        <f t="shared" si="49"/>
        <v>75</v>
      </c>
      <c r="P112" s="39">
        <f t="shared" si="49"/>
        <v>75</v>
      </c>
      <c r="Q112" s="35"/>
      <c r="R112" s="35"/>
      <c r="S112" s="35"/>
    </row>
    <row r="113" spans="1:19" hidden="1">
      <c r="A113" s="35"/>
      <c r="B113" s="35"/>
      <c r="C113" s="7"/>
      <c r="D113" s="38"/>
      <c r="E113" s="38"/>
      <c r="F113" s="35"/>
      <c r="G113" s="39"/>
      <c r="H113" s="39"/>
      <c r="I113" s="39"/>
      <c r="J113" s="39"/>
      <c r="K113" s="39"/>
      <c r="L113" s="39"/>
      <c r="M113" s="39"/>
      <c r="N113" s="39"/>
      <c r="O113" s="39"/>
      <c r="P113" s="39"/>
      <c r="Q113" s="35"/>
      <c r="R113" s="35"/>
      <c r="S113" s="35"/>
    </row>
    <row r="114" spans="1:19" hidden="1">
      <c r="A114" s="35"/>
      <c r="B114" s="35"/>
      <c r="C114" s="7"/>
      <c r="D114" s="4" t="s">
        <v>272</v>
      </c>
      <c r="E114" s="38"/>
      <c r="F114" s="35"/>
      <c r="G114" s="39"/>
      <c r="H114" s="39"/>
      <c r="I114" s="39"/>
      <c r="J114" s="39"/>
      <c r="K114" s="39"/>
      <c r="L114" s="39"/>
      <c r="M114" s="39"/>
      <c r="N114" s="39"/>
      <c r="O114" s="39"/>
      <c r="P114" s="39"/>
      <c r="Q114" s="35"/>
      <c r="R114" s="35"/>
      <c r="S114" s="35"/>
    </row>
    <row r="115" spans="1:19" hidden="1">
      <c r="A115" s="35"/>
      <c r="B115" s="35"/>
      <c r="C115" s="7"/>
      <c r="D115" s="38" t="s">
        <v>268</v>
      </c>
      <c r="E115" s="38" t="s">
        <v>268</v>
      </c>
      <c r="F115" s="35"/>
      <c r="G115" s="39">
        <v>0</v>
      </c>
      <c r="H115" s="39">
        <v>0</v>
      </c>
      <c r="I115" s="39">
        <v>0</v>
      </c>
      <c r="J115" s="39">
        <v>0</v>
      </c>
      <c r="K115" s="39">
        <v>0</v>
      </c>
      <c r="L115" s="39">
        <v>0</v>
      </c>
      <c r="M115" s="39">
        <v>0</v>
      </c>
      <c r="N115" s="39">
        <v>0</v>
      </c>
      <c r="O115" s="39">
        <v>0</v>
      </c>
      <c r="P115" s="39">
        <v>0</v>
      </c>
      <c r="Q115" s="35"/>
      <c r="R115" s="35"/>
      <c r="S115" s="35"/>
    </row>
    <row r="116" spans="1:19" hidden="1">
      <c r="A116" s="35"/>
      <c r="B116" s="35"/>
      <c r="C116" s="7"/>
      <c r="D116" s="38" t="s">
        <v>173</v>
      </c>
      <c r="E116" s="38" t="s">
        <v>81</v>
      </c>
      <c r="F116" s="35"/>
      <c r="G116" s="39">
        <v>0</v>
      </c>
      <c r="H116" s="39">
        <v>0</v>
      </c>
      <c r="I116" s="39">
        <v>0</v>
      </c>
      <c r="J116" s="39">
        <v>0</v>
      </c>
      <c r="K116" s="39">
        <v>0</v>
      </c>
      <c r="L116" s="39">
        <v>0</v>
      </c>
      <c r="M116" s="39">
        <v>0</v>
      </c>
      <c r="N116" s="39">
        <v>0</v>
      </c>
      <c r="O116" s="39">
        <v>0</v>
      </c>
      <c r="P116" s="39">
        <v>0</v>
      </c>
      <c r="Q116" s="35"/>
      <c r="R116" s="35"/>
      <c r="S116" s="35"/>
    </row>
    <row r="117" spans="1:19" hidden="1">
      <c r="A117" s="35"/>
      <c r="B117" s="35"/>
      <c r="C117" s="7"/>
      <c r="D117" s="38" t="s">
        <v>154</v>
      </c>
      <c r="E117" s="38" t="s">
        <v>294</v>
      </c>
      <c r="F117" s="35"/>
      <c r="G117" s="39">
        <v>0</v>
      </c>
      <c r="H117" s="39">
        <v>0</v>
      </c>
      <c r="I117" s="39">
        <v>0</v>
      </c>
      <c r="J117" s="39">
        <v>0</v>
      </c>
      <c r="K117" s="39">
        <v>0</v>
      </c>
      <c r="L117" s="39">
        <v>0</v>
      </c>
      <c r="M117" s="39">
        <v>0</v>
      </c>
      <c r="N117" s="39">
        <v>0</v>
      </c>
      <c r="O117" s="39">
        <v>0</v>
      </c>
      <c r="P117" s="39">
        <v>0</v>
      </c>
      <c r="Q117" s="35"/>
      <c r="R117" s="35"/>
      <c r="S117" s="35"/>
    </row>
    <row r="118" spans="1:19" hidden="1">
      <c r="A118" s="35"/>
      <c r="B118" s="35"/>
      <c r="C118" s="7"/>
      <c r="D118" s="38"/>
      <c r="E118" s="38"/>
      <c r="F118" s="35"/>
      <c r="G118" s="39"/>
      <c r="H118" s="39"/>
      <c r="I118" s="39"/>
      <c r="J118" s="39"/>
      <c r="K118" s="39"/>
      <c r="L118" s="39"/>
      <c r="M118" s="39"/>
      <c r="N118" s="39"/>
      <c r="O118" s="39"/>
      <c r="P118" s="39"/>
      <c r="Q118" s="35"/>
      <c r="R118" s="35"/>
      <c r="S118" s="35"/>
    </row>
    <row r="119" spans="1:19" hidden="1">
      <c r="A119" s="35"/>
      <c r="B119" s="35"/>
      <c r="C119" s="7"/>
      <c r="D119" s="4" t="s">
        <v>273</v>
      </c>
      <c r="E119" s="38"/>
      <c r="F119" s="35"/>
      <c r="G119" s="39"/>
      <c r="H119" s="39"/>
      <c r="I119" s="39"/>
      <c r="J119" s="39"/>
      <c r="K119" s="39"/>
      <c r="L119" s="39"/>
      <c r="M119" s="39"/>
      <c r="N119" s="39"/>
      <c r="O119" s="39"/>
      <c r="P119" s="39"/>
      <c r="Q119" s="35"/>
      <c r="R119" s="35"/>
      <c r="S119" s="35"/>
    </row>
    <row r="120" spans="1:19" hidden="1">
      <c r="A120" s="35"/>
      <c r="B120" s="35"/>
      <c r="C120" s="7"/>
      <c r="D120" s="38" t="s">
        <v>269</v>
      </c>
      <c r="E120" s="38" t="s">
        <v>268</v>
      </c>
      <c r="F120" s="35"/>
      <c r="G120" s="39">
        <v>0</v>
      </c>
      <c r="H120" s="39">
        <v>0</v>
      </c>
      <c r="I120" s="39">
        <v>0</v>
      </c>
      <c r="J120" s="39">
        <v>0</v>
      </c>
      <c r="K120" s="39">
        <v>0</v>
      </c>
      <c r="L120" s="39">
        <v>0</v>
      </c>
      <c r="M120" s="39">
        <v>0</v>
      </c>
      <c r="N120" s="39">
        <v>0</v>
      </c>
      <c r="O120" s="39">
        <v>0</v>
      </c>
      <c r="P120" s="39">
        <v>0</v>
      </c>
      <c r="Q120" s="35"/>
      <c r="R120" s="35"/>
      <c r="S120" s="35"/>
    </row>
    <row r="121" spans="1:19" hidden="1">
      <c r="A121" s="35"/>
      <c r="B121" s="35"/>
      <c r="C121" s="7"/>
      <c r="D121" s="38" t="s">
        <v>173</v>
      </c>
      <c r="E121" s="38" t="s">
        <v>81</v>
      </c>
      <c r="F121" s="35"/>
      <c r="G121" s="39">
        <v>0</v>
      </c>
      <c r="H121" s="39">
        <v>0</v>
      </c>
      <c r="I121" s="39">
        <v>0</v>
      </c>
      <c r="J121" s="39">
        <v>0</v>
      </c>
      <c r="K121" s="39">
        <v>0</v>
      </c>
      <c r="L121" s="39">
        <v>0</v>
      </c>
      <c r="M121" s="39">
        <v>0</v>
      </c>
      <c r="N121" s="39">
        <v>0</v>
      </c>
      <c r="O121" s="39">
        <v>0</v>
      </c>
      <c r="P121" s="39">
        <v>0</v>
      </c>
      <c r="Q121" s="35"/>
      <c r="R121" s="35"/>
      <c r="S121" s="35"/>
    </row>
    <row r="122" spans="1:19" hidden="1">
      <c r="A122" s="35"/>
      <c r="B122" s="35"/>
      <c r="C122" s="7"/>
      <c r="D122" s="38" t="s">
        <v>154</v>
      </c>
      <c r="E122" s="38" t="s">
        <v>294</v>
      </c>
      <c r="F122" s="35"/>
      <c r="G122" s="39">
        <v>0</v>
      </c>
      <c r="H122" s="39">
        <v>0</v>
      </c>
      <c r="I122" s="39">
        <v>0</v>
      </c>
      <c r="J122" s="39">
        <v>0</v>
      </c>
      <c r="K122" s="39">
        <v>0</v>
      </c>
      <c r="L122" s="39">
        <v>0</v>
      </c>
      <c r="M122" s="39">
        <v>0</v>
      </c>
      <c r="N122" s="39">
        <v>0</v>
      </c>
      <c r="O122" s="39">
        <v>0</v>
      </c>
      <c r="P122" s="39">
        <v>0</v>
      </c>
      <c r="Q122" s="35"/>
      <c r="R122" s="35"/>
      <c r="S122" s="35"/>
    </row>
    <row r="123" spans="1:19" ht="25.5" hidden="1">
      <c r="A123" s="35"/>
      <c r="B123" s="35"/>
      <c r="C123" s="7"/>
      <c r="D123" s="38"/>
      <c r="E123" s="38"/>
      <c r="F123" s="35"/>
      <c r="G123" s="39"/>
      <c r="H123" s="39"/>
      <c r="I123" s="39"/>
      <c r="J123" s="39"/>
      <c r="K123" s="39" t="s">
        <v>278</v>
      </c>
      <c r="L123" s="39"/>
      <c r="M123" s="39"/>
      <c r="N123" s="39"/>
      <c r="O123" s="39"/>
      <c r="P123" s="39"/>
      <c r="Q123" s="35"/>
      <c r="R123" s="35"/>
      <c r="S123" s="35"/>
    </row>
    <row r="124" spans="1:19" hidden="1">
      <c r="A124" s="35"/>
      <c r="B124" s="35"/>
      <c r="C124" s="7"/>
      <c r="D124" s="4" t="s">
        <v>270</v>
      </c>
      <c r="E124" s="38"/>
      <c r="F124" s="35"/>
      <c r="G124" s="39">
        <f>G125+G126+G127</f>
        <v>1655.1</v>
      </c>
      <c r="H124" s="39">
        <f t="shared" ref="H124:P124" si="50">H125+H126+H127</f>
        <v>100</v>
      </c>
      <c r="I124" s="39">
        <f t="shared" si="50"/>
        <v>150</v>
      </c>
      <c r="J124" s="39">
        <f t="shared" si="50"/>
        <v>690</v>
      </c>
      <c r="K124" s="39">
        <f t="shared" si="50"/>
        <v>459</v>
      </c>
      <c r="L124" s="39">
        <f t="shared" si="50"/>
        <v>53.7</v>
      </c>
      <c r="M124" s="39">
        <f t="shared" si="50"/>
        <v>43.7</v>
      </c>
      <c r="N124" s="39">
        <f t="shared" si="50"/>
        <v>48.1</v>
      </c>
      <c r="O124" s="39">
        <f t="shared" si="50"/>
        <v>50.3</v>
      </c>
      <c r="P124" s="39">
        <f t="shared" si="50"/>
        <v>60.3</v>
      </c>
      <c r="Q124" s="35"/>
      <c r="R124" s="35"/>
      <c r="S124" s="35"/>
    </row>
    <row r="125" spans="1:19" hidden="1">
      <c r="A125" s="35"/>
      <c r="B125" s="35"/>
      <c r="C125" s="7"/>
      <c r="D125" s="38" t="s">
        <v>268</v>
      </c>
      <c r="E125" s="38" t="s">
        <v>268</v>
      </c>
      <c r="F125" s="35"/>
      <c r="G125" s="39">
        <f>G463+G467</f>
        <v>339</v>
      </c>
      <c r="H125" s="39">
        <f t="shared" ref="H125:P125" si="51">H463+H467</f>
        <v>0</v>
      </c>
      <c r="I125" s="39">
        <f t="shared" si="51"/>
        <v>30.1</v>
      </c>
      <c r="J125" s="39">
        <f t="shared" si="51"/>
        <v>308.89999999999998</v>
      </c>
      <c r="K125" s="39">
        <f t="shared" si="51"/>
        <v>0</v>
      </c>
      <c r="L125" s="39">
        <f t="shared" si="51"/>
        <v>0</v>
      </c>
      <c r="M125" s="39">
        <f t="shared" si="51"/>
        <v>0</v>
      </c>
      <c r="N125" s="39">
        <f t="shared" si="51"/>
        <v>0</v>
      </c>
      <c r="O125" s="39">
        <f t="shared" si="51"/>
        <v>0</v>
      </c>
      <c r="P125" s="39">
        <f t="shared" si="51"/>
        <v>0</v>
      </c>
      <c r="Q125" s="35"/>
      <c r="R125" s="35"/>
      <c r="S125" s="35"/>
    </row>
    <row r="126" spans="1:19" hidden="1">
      <c r="A126" s="35"/>
      <c r="B126" s="35"/>
      <c r="C126" s="7"/>
      <c r="D126" s="38" t="s">
        <v>173</v>
      </c>
      <c r="E126" s="38" t="s">
        <v>81</v>
      </c>
      <c r="F126" s="35"/>
      <c r="G126" s="39">
        <v>0</v>
      </c>
      <c r="H126" s="39">
        <v>0</v>
      </c>
      <c r="I126" s="39">
        <v>0</v>
      </c>
      <c r="J126" s="39">
        <v>0</v>
      </c>
      <c r="K126" s="39">
        <v>0</v>
      </c>
      <c r="L126" s="39">
        <v>0</v>
      </c>
      <c r="M126" s="39">
        <v>0</v>
      </c>
      <c r="N126" s="39">
        <v>0</v>
      </c>
      <c r="O126" s="39">
        <v>0</v>
      </c>
      <c r="P126" s="39">
        <v>0</v>
      </c>
      <c r="Q126" s="35"/>
      <c r="R126" s="35"/>
      <c r="S126" s="35"/>
    </row>
    <row r="127" spans="1:19" hidden="1">
      <c r="A127" s="35"/>
      <c r="B127" s="35"/>
      <c r="C127" s="7"/>
      <c r="D127" s="38" t="s">
        <v>154</v>
      </c>
      <c r="E127" s="38" t="s">
        <v>294</v>
      </c>
      <c r="F127" s="35"/>
      <c r="G127" s="39">
        <f>G471</f>
        <v>1316.1</v>
      </c>
      <c r="H127" s="39">
        <f t="shared" ref="H127:P127" si="52">H471</f>
        <v>100</v>
      </c>
      <c r="I127" s="39">
        <f t="shared" si="52"/>
        <v>119.9</v>
      </c>
      <c r="J127" s="39">
        <f t="shared" si="52"/>
        <v>381.1</v>
      </c>
      <c r="K127" s="39">
        <f t="shared" si="52"/>
        <v>459</v>
      </c>
      <c r="L127" s="39">
        <f t="shared" si="52"/>
        <v>53.7</v>
      </c>
      <c r="M127" s="39">
        <f t="shared" si="52"/>
        <v>43.7</v>
      </c>
      <c r="N127" s="39">
        <f t="shared" si="52"/>
        <v>48.1</v>
      </c>
      <c r="O127" s="39">
        <f t="shared" si="52"/>
        <v>50.3</v>
      </c>
      <c r="P127" s="39">
        <f t="shared" si="52"/>
        <v>60.3</v>
      </c>
      <c r="Q127" s="35"/>
      <c r="R127" s="35"/>
      <c r="S127" s="35"/>
    </row>
    <row r="128" spans="1:19" hidden="1">
      <c r="A128" s="35"/>
      <c r="B128" s="35"/>
      <c r="C128" s="7"/>
      <c r="D128" s="38"/>
      <c r="E128" s="38"/>
      <c r="F128" s="35"/>
      <c r="G128" s="39"/>
      <c r="H128" s="39"/>
      <c r="I128" s="39"/>
      <c r="J128" s="39"/>
      <c r="K128" s="39"/>
      <c r="L128" s="39"/>
      <c r="M128" s="39"/>
      <c r="N128" s="39"/>
      <c r="O128" s="39"/>
      <c r="P128" s="39"/>
      <c r="Q128" s="35"/>
      <c r="R128" s="35"/>
      <c r="S128" s="35"/>
    </row>
    <row r="129" spans="1:19" hidden="1">
      <c r="A129" s="35"/>
      <c r="B129" s="35"/>
      <c r="C129" s="7"/>
      <c r="D129" s="4" t="s">
        <v>271</v>
      </c>
      <c r="E129" s="38"/>
      <c r="F129" s="35"/>
      <c r="G129" s="39">
        <f>G130+G131+G132</f>
        <v>1655.1</v>
      </c>
      <c r="H129" s="39">
        <f t="shared" ref="H129:P129" si="53">H130+H131+H132</f>
        <v>100</v>
      </c>
      <c r="I129" s="39">
        <f t="shared" si="53"/>
        <v>150</v>
      </c>
      <c r="J129" s="39">
        <f t="shared" si="53"/>
        <v>690</v>
      </c>
      <c r="K129" s="39">
        <f t="shared" si="53"/>
        <v>459</v>
      </c>
      <c r="L129" s="39">
        <f t="shared" si="53"/>
        <v>53.7</v>
      </c>
      <c r="M129" s="39">
        <f t="shared" si="53"/>
        <v>43.7</v>
      </c>
      <c r="N129" s="39">
        <f t="shared" si="53"/>
        <v>48.1</v>
      </c>
      <c r="O129" s="39">
        <f t="shared" si="53"/>
        <v>50.3</v>
      </c>
      <c r="P129" s="39">
        <f t="shared" si="53"/>
        <v>60.3</v>
      </c>
      <c r="Q129" s="35"/>
      <c r="R129" s="35"/>
      <c r="S129" s="35"/>
    </row>
    <row r="130" spans="1:19" hidden="1">
      <c r="A130" s="35"/>
      <c r="B130" s="35"/>
      <c r="C130" s="7"/>
      <c r="D130" s="38" t="s">
        <v>269</v>
      </c>
      <c r="E130" s="38" t="s">
        <v>268</v>
      </c>
      <c r="F130" s="35"/>
      <c r="G130" s="39">
        <f>G464+G468</f>
        <v>339</v>
      </c>
      <c r="H130" s="39">
        <f t="shared" ref="H130:P130" si="54">H464+H468</f>
        <v>0</v>
      </c>
      <c r="I130" s="39">
        <f t="shared" si="54"/>
        <v>30.1</v>
      </c>
      <c r="J130" s="39">
        <f t="shared" si="54"/>
        <v>308.89999999999998</v>
      </c>
      <c r="K130" s="39">
        <f t="shared" si="54"/>
        <v>0</v>
      </c>
      <c r="L130" s="39">
        <f t="shared" si="54"/>
        <v>0</v>
      </c>
      <c r="M130" s="39">
        <f t="shared" si="54"/>
        <v>0</v>
      </c>
      <c r="N130" s="39">
        <f t="shared" si="54"/>
        <v>0</v>
      </c>
      <c r="O130" s="39">
        <f t="shared" si="54"/>
        <v>0</v>
      </c>
      <c r="P130" s="39">
        <f t="shared" si="54"/>
        <v>0</v>
      </c>
      <c r="Q130" s="35"/>
      <c r="R130" s="35"/>
      <c r="S130" s="35"/>
    </row>
    <row r="131" spans="1:19" hidden="1">
      <c r="A131" s="35"/>
      <c r="B131" s="35"/>
      <c r="C131" s="7"/>
      <c r="D131" s="38" t="s">
        <v>173</v>
      </c>
      <c r="E131" s="38" t="s">
        <v>81</v>
      </c>
      <c r="F131" s="35"/>
      <c r="G131" s="39">
        <v>0</v>
      </c>
      <c r="H131" s="39">
        <v>0</v>
      </c>
      <c r="I131" s="39">
        <v>0</v>
      </c>
      <c r="J131" s="39">
        <v>0</v>
      </c>
      <c r="K131" s="39">
        <v>0</v>
      </c>
      <c r="L131" s="39">
        <v>0</v>
      </c>
      <c r="M131" s="39">
        <v>0</v>
      </c>
      <c r="N131" s="39">
        <v>0</v>
      </c>
      <c r="O131" s="39">
        <v>0</v>
      </c>
      <c r="P131" s="39">
        <v>0</v>
      </c>
      <c r="Q131" s="35"/>
      <c r="R131" s="35"/>
      <c r="S131" s="35"/>
    </row>
    <row r="132" spans="1:19" hidden="1">
      <c r="A132" s="35"/>
      <c r="B132" s="35"/>
      <c r="C132" s="7"/>
      <c r="D132" s="38" t="s">
        <v>154</v>
      </c>
      <c r="E132" s="38" t="s">
        <v>294</v>
      </c>
      <c r="F132" s="35"/>
      <c r="G132" s="39">
        <f>G472</f>
        <v>1316.1</v>
      </c>
      <c r="H132" s="39">
        <f t="shared" ref="H132:P132" si="55">H472</f>
        <v>100</v>
      </c>
      <c r="I132" s="39">
        <f t="shared" si="55"/>
        <v>119.9</v>
      </c>
      <c r="J132" s="39">
        <f t="shared" si="55"/>
        <v>381.1</v>
      </c>
      <c r="K132" s="39">
        <f t="shared" si="55"/>
        <v>459</v>
      </c>
      <c r="L132" s="39">
        <f t="shared" si="55"/>
        <v>53.7</v>
      </c>
      <c r="M132" s="39">
        <f t="shared" si="55"/>
        <v>43.7</v>
      </c>
      <c r="N132" s="39">
        <f t="shared" si="55"/>
        <v>48.1</v>
      </c>
      <c r="O132" s="39">
        <f t="shared" si="55"/>
        <v>50.3</v>
      </c>
      <c r="P132" s="39">
        <f t="shared" si="55"/>
        <v>60.3</v>
      </c>
      <c r="Q132" s="35"/>
      <c r="R132" s="35"/>
      <c r="S132" s="35"/>
    </row>
    <row r="133" spans="1:19" hidden="1">
      <c r="A133" s="35"/>
      <c r="B133" s="35"/>
      <c r="C133" s="7"/>
      <c r="D133" s="38"/>
      <c r="E133" s="38"/>
      <c r="F133" s="35"/>
      <c r="G133" s="39"/>
      <c r="H133" s="39"/>
      <c r="I133" s="39"/>
      <c r="J133" s="39"/>
      <c r="K133" s="39"/>
      <c r="L133" s="39"/>
      <c r="M133" s="39"/>
      <c r="N133" s="39"/>
      <c r="O133" s="39"/>
      <c r="P133" s="39"/>
      <c r="Q133" s="35"/>
      <c r="R133" s="35"/>
      <c r="S133" s="35"/>
    </row>
    <row r="134" spans="1:19" hidden="1">
      <c r="A134" s="35"/>
      <c r="B134" s="35"/>
      <c r="C134" s="7"/>
      <c r="D134" s="4" t="s">
        <v>272</v>
      </c>
      <c r="E134" s="38" t="s">
        <v>268</v>
      </c>
      <c r="F134" s="35"/>
      <c r="G134" s="39">
        <v>0</v>
      </c>
      <c r="H134" s="39">
        <v>0</v>
      </c>
      <c r="I134" s="39">
        <v>0</v>
      </c>
      <c r="J134" s="39">
        <v>0</v>
      </c>
      <c r="K134" s="39">
        <v>0</v>
      </c>
      <c r="L134" s="39">
        <v>0</v>
      </c>
      <c r="M134" s="39">
        <v>0</v>
      </c>
      <c r="N134" s="39">
        <v>0</v>
      </c>
      <c r="O134" s="39">
        <v>0</v>
      </c>
      <c r="P134" s="39">
        <v>0</v>
      </c>
      <c r="Q134" s="35"/>
      <c r="R134" s="35"/>
      <c r="S134" s="35"/>
    </row>
    <row r="135" spans="1:19" hidden="1">
      <c r="A135" s="35"/>
      <c r="B135" s="35"/>
      <c r="C135" s="7"/>
      <c r="D135" s="38" t="s">
        <v>268</v>
      </c>
      <c r="E135" s="38" t="s">
        <v>81</v>
      </c>
      <c r="F135" s="35"/>
      <c r="G135" s="39">
        <v>0</v>
      </c>
      <c r="H135" s="39">
        <v>0</v>
      </c>
      <c r="I135" s="39">
        <v>0</v>
      </c>
      <c r="J135" s="39">
        <v>0</v>
      </c>
      <c r="K135" s="39">
        <v>0</v>
      </c>
      <c r="L135" s="39">
        <v>0</v>
      </c>
      <c r="M135" s="39">
        <v>0</v>
      </c>
      <c r="N135" s="39">
        <v>0</v>
      </c>
      <c r="O135" s="39">
        <v>0</v>
      </c>
      <c r="P135" s="39">
        <v>0</v>
      </c>
      <c r="Q135" s="35"/>
      <c r="R135" s="35"/>
      <c r="S135" s="35"/>
    </row>
    <row r="136" spans="1:19" hidden="1">
      <c r="A136" s="35"/>
      <c r="B136" s="35"/>
      <c r="C136" s="7"/>
      <c r="D136" s="38" t="s">
        <v>173</v>
      </c>
      <c r="E136" s="38" t="s">
        <v>294</v>
      </c>
      <c r="F136" s="35"/>
      <c r="G136" s="39">
        <v>0</v>
      </c>
      <c r="H136" s="39">
        <v>0</v>
      </c>
      <c r="I136" s="39">
        <v>0</v>
      </c>
      <c r="J136" s="39">
        <v>0</v>
      </c>
      <c r="K136" s="39">
        <v>0</v>
      </c>
      <c r="L136" s="39">
        <v>0</v>
      </c>
      <c r="M136" s="39">
        <v>0</v>
      </c>
      <c r="N136" s="39">
        <v>0</v>
      </c>
      <c r="O136" s="39">
        <v>0</v>
      </c>
      <c r="P136" s="39">
        <v>0</v>
      </c>
      <c r="Q136" s="35"/>
      <c r="R136" s="35"/>
      <c r="S136" s="35"/>
    </row>
    <row r="137" spans="1:19" hidden="1">
      <c r="A137" s="35"/>
      <c r="B137" s="35"/>
      <c r="C137" s="7"/>
      <c r="D137" s="38" t="s">
        <v>154</v>
      </c>
      <c r="E137" s="38"/>
      <c r="F137" s="35"/>
      <c r="G137" s="39"/>
      <c r="H137" s="39"/>
      <c r="I137" s="39"/>
      <c r="J137" s="39"/>
      <c r="K137" s="39"/>
      <c r="L137" s="39"/>
      <c r="M137" s="39"/>
      <c r="N137" s="39"/>
      <c r="O137" s="39"/>
      <c r="P137" s="39"/>
      <c r="Q137" s="35"/>
      <c r="R137" s="35"/>
      <c r="S137" s="35"/>
    </row>
    <row r="138" spans="1:19" hidden="1">
      <c r="A138" s="35"/>
      <c r="B138" s="35"/>
      <c r="C138" s="7"/>
      <c r="D138" s="38"/>
      <c r="E138" s="38"/>
      <c r="F138" s="35"/>
      <c r="G138" s="39"/>
      <c r="H138" s="39"/>
      <c r="I138" s="39"/>
      <c r="J138" s="39"/>
      <c r="K138" s="39"/>
      <c r="L138" s="39"/>
      <c r="M138" s="39"/>
      <c r="N138" s="39"/>
      <c r="O138" s="39"/>
      <c r="P138" s="39"/>
      <c r="Q138" s="35"/>
      <c r="R138" s="35"/>
      <c r="S138" s="35"/>
    </row>
    <row r="139" spans="1:19" hidden="1">
      <c r="A139" s="35"/>
      <c r="B139" s="35"/>
      <c r="C139" s="7"/>
      <c r="D139" s="4" t="s">
        <v>273</v>
      </c>
      <c r="E139" s="38"/>
      <c r="F139" s="35"/>
      <c r="G139" s="39"/>
      <c r="H139" s="39"/>
      <c r="I139" s="39"/>
      <c r="J139" s="39"/>
      <c r="K139" s="39"/>
      <c r="L139" s="39"/>
      <c r="M139" s="39"/>
      <c r="N139" s="39"/>
      <c r="O139" s="39"/>
      <c r="P139" s="39"/>
      <c r="Q139" s="35"/>
      <c r="R139" s="35"/>
      <c r="S139" s="35"/>
    </row>
    <row r="140" spans="1:19" hidden="1">
      <c r="A140" s="35"/>
      <c r="B140" s="35"/>
      <c r="C140" s="7"/>
      <c r="D140" s="38" t="s">
        <v>269</v>
      </c>
      <c r="E140" s="38" t="s">
        <v>268</v>
      </c>
      <c r="F140" s="35"/>
      <c r="G140" s="39">
        <v>0</v>
      </c>
      <c r="H140" s="39">
        <v>0</v>
      </c>
      <c r="I140" s="39">
        <v>0</v>
      </c>
      <c r="J140" s="39">
        <v>0</v>
      </c>
      <c r="K140" s="39">
        <v>0</v>
      </c>
      <c r="L140" s="39">
        <v>0</v>
      </c>
      <c r="M140" s="39">
        <v>0</v>
      </c>
      <c r="N140" s="39">
        <v>0</v>
      </c>
      <c r="O140" s="39">
        <v>0</v>
      </c>
      <c r="P140" s="39">
        <v>0</v>
      </c>
      <c r="Q140" s="35"/>
      <c r="R140" s="35"/>
      <c r="S140" s="35"/>
    </row>
    <row r="141" spans="1:19" hidden="1">
      <c r="A141" s="35"/>
      <c r="B141" s="35"/>
      <c r="C141" s="7"/>
      <c r="D141" s="38" t="s">
        <v>173</v>
      </c>
      <c r="E141" s="38" t="s">
        <v>81</v>
      </c>
      <c r="F141" s="35"/>
      <c r="G141" s="39">
        <v>0</v>
      </c>
      <c r="H141" s="39">
        <v>0</v>
      </c>
      <c r="I141" s="39">
        <v>0</v>
      </c>
      <c r="J141" s="39">
        <v>0</v>
      </c>
      <c r="K141" s="39">
        <v>0</v>
      </c>
      <c r="L141" s="39">
        <v>0</v>
      </c>
      <c r="M141" s="39">
        <v>0</v>
      </c>
      <c r="N141" s="39">
        <v>0</v>
      </c>
      <c r="O141" s="39">
        <v>0</v>
      </c>
      <c r="P141" s="39">
        <v>0</v>
      </c>
      <c r="Q141" s="35"/>
      <c r="R141" s="35"/>
      <c r="S141" s="35"/>
    </row>
    <row r="142" spans="1:19" hidden="1">
      <c r="A142" s="35"/>
      <c r="B142" s="35"/>
      <c r="C142" s="7"/>
      <c r="D142" s="38" t="s">
        <v>154</v>
      </c>
      <c r="E142" s="38" t="s">
        <v>294</v>
      </c>
      <c r="F142" s="35"/>
      <c r="G142" s="39">
        <v>0</v>
      </c>
      <c r="H142" s="39">
        <v>0</v>
      </c>
      <c r="I142" s="39">
        <v>0</v>
      </c>
      <c r="J142" s="39">
        <v>0</v>
      </c>
      <c r="K142" s="39">
        <v>0</v>
      </c>
      <c r="L142" s="39">
        <v>0</v>
      </c>
      <c r="M142" s="39">
        <v>0</v>
      </c>
      <c r="N142" s="39">
        <v>0</v>
      </c>
      <c r="O142" s="39">
        <v>0</v>
      </c>
      <c r="P142" s="39">
        <v>0</v>
      </c>
      <c r="Q142" s="35"/>
      <c r="R142" s="35"/>
      <c r="S142" s="35"/>
    </row>
    <row r="143" spans="1:19" ht="25.5" hidden="1">
      <c r="A143" s="35"/>
      <c r="B143" s="35"/>
      <c r="C143" s="7"/>
      <c r="D143" s="38"/>
      <c r="E143" s="38"/>
      <c r="F143" s="35"/>
      <c r="G143" s="39"/>
      <c r="H143" s="39"/>
      <c r="I143" s="39"/>
      <c r="J143" s="39"/>
      <c r="K143" s="39" t="s">
        <v>279</v>
      </c>
      <c r="L143" s="39"/>
      <c r="M143" s="39"/>
      <c r="N143" s="39"/>
      <c r="O143" s="39"/>
      <c r="P143" s="39"/>
      <c r="Q143" s="35"/>
      <c r="R143" s="35"/>
      <c r="S143" s="35"/>
    </row>
    <row r="144" spans="1:19" hidden="1">
      <c r="A144" s="35"/>
      <c r="B144" s="35"/>
      <c r="C144" s="7"/>
      <c r="D144" s="4" t="s">
        <v>270</v>
      </c>
      <c r="E144" s="38"/>
      <c r="F144" s="35"/>
      <c r="G144" s="39">
        <f>G145+G146+G147</f>
        <v>960.9</v>
      </c>
      <c r="H144" s="39">
        <f t="shared" ref="H144:P144" si="56">H145+H146+H147</f>
        <v>0</v>
      </c>
      <c r="I144" s="39">
        <f t="shared" si="56"/>
        <v>0</v>
      </c>
      <c r="J144" s="39">
        <f t="shared" si="56"/>
        <v>8</v>
      </c>
      <c r="K144" s="39">
        <f t="shared" si="56"/>
        <v>125.60000000000001</v>
      </c>
      <c r="L144" s="39">
        <f t="shared" si="56"/>
        <v>227.1</v>
      </c>
      <c r="M144" s="39">
        <f t="shared" si="56"/>
        <v>180.6</v>
      </c>
      <c r="N144" s="39">
        <f t="shared" si="56"/>
        <v>125.6</v>
      </c>
      <c r="O144" s="39">
        <f t="shared" si="56"/>
        <v>146.80000000000001</v>
      </c>
      <c r="P144" s="39">
        <f t="shared" si="56"/>
        <v>147.19999999999999</v>
      </c>
      <c r="Q144" s="35"/>
      <c r="R144" s="35"/>
      <c r="S144" s="35"/>
    </row>
    <row r="145" spans="1:19" hidden="1">
      <c r="A145" s="35"/>
      <c r="B145" s="35"/>
      <c r="C145" s="7"/>
      <c r="D145" s="38" t="s">
        <v>268</v>
      </c>
      <c r="E145" s="38" t="s">
        <v>268</v>
      </c>
      <c r="F145" s="35"/>
      <c r="G145" s="39">
        <f>G396+G400+G404+G408+G412+G416</f>
        <v>877.09999999999991</v>
      </c>
      <c r="H145" s="39">
        <f t="shared" ref="H145:N145" si="57">H396+H400+H404+H408+H412+H416</f>
        <v>0</v>
      </c>
      <c r="I145" s="39">
        <f t="shared" si="57"/>
        <v>0</v>
      </c>
      <c r="J145" s="39">
        <f t="shared" si="57"/>
        <v>8</v>
      </c>
      <c r="K145" s="39">
        <f t="shared" si="57"/>
        <v>121.00000000000001</v>
      </c>
      <c r="L145" s="39">
        <f t="shared" si="57"/>
        <v>218.1</v>
      </c>
      <c r="M145" s="39">
        <f t="shared" si="57"/>
        <v>171.6</v>
      </c>
      <c r="N145" s="39">
        <f t="shared" si="57"/>
        <v>104.1</v>
      </c>
      <c r="O145" s="39">
        <f>O396+O400+O404+O408+O412+O416</f>
        <v>127.30000000000001</v>
      </c>
      <c r="P145" s="39">
        <f>P396+P400+P404+P408+P412+P416</f>
        <v>127</v>
      </c>
      <c r="Q145" s="35"/>
      <c r="R145" s="35"/>
      <c r="S145" s="35"/>
    </row>
    <row r="146" spans="1:19" hidden="1">
      <c r="A146" s="35"/>
      <c r="B146" s="35"/>
      <c r="C146" s="7"/>
      <c r="D146" s="38" t="s">
        <v>173</v>
      </c>
      <c r="E146" s="38" t="s">
        <v>81</v>
      </c>
      <c r="F146" s="35"/>
      <c r="G146" s="39">
        <f>G424+G428</f>
        <v>68.599999999999994</v>
      </c>
      <c r="H146" s="39">
        <f t="shared" ref="H146:N146" si="58">H424+H428</f>
        <v>0</v>
      </c>
      <c r="I146" s="39">
        <f t="shared" si="58"/>
        <v>0</v>
      </c>
      <c r="J146" s="39">
        <f t="shared" si="58"/>
        <v>0</v>
      </c>
      <c r="K146" s="39">
        <f t="shared" si="58"/>
        <v>2.2999999999999998</v>
      </c>
      <c r="L146" s="39">
        <f t="shared" si="58"/>
        <v>6.3</v>
      </c>
      <c r="M146" s="39">
        <f t="shared" si="58"/>
        <v>6.2</v>
      </c>
      <c r="N146" s="39">
        <f t="shared" si="58"/>
        <v>18.3</v>
      </c>
      <c r="O146" s="39">
        <f>O424+O428</f>
        <v>17.399999999999999</v>
      </c>
      <c r="P146" s="39">
        <f>P424+P428</f>
        <v>18.100000000000001</v>
      </c>
      <c r="Q146" s="35"/>
      <c r="R146" s="35"/>
      <c r="S146" s="35"/>
    </row>
    <row r="147" spans="1:19" hidden="1">
      <c r="A147" s="35"/>
      <c r="B147" s="35"/>
      <c r="C147" s="7"/>
      <c r="D147" s="38" t="s">
        <v>154</v>
      </c>
      <c r="E147" s="38" t="s">
        <v>294</v>
      </c>
      <c r="F147" s="35"/>
      <c r="G147" s="39">
        <f>G420</f>
        <v>15.2</v>
      </c>
      <c r="H147" s="39">
        <f t="shared" ref="H147:N147" si="59">H420</f>
        <v>0</v>
      </c>
      <c r="I147" s="39">
        <f t="shared" si="59"/>
        <v>0</v>
      </c>
      <c r="J147" s="39">
        <f t="shared" si="59"/>
        <v>0</v>
      </c>
      <c r="K147" s="39">
        <f t="shared" si="59"/>
        <v>2.2999999999999998</v>
      </c>
      <c r="L147" s="39">
        <f t="shared" si="59"/>
        <v>2.7</v>
      </c>
      <c r="M147" s="39">
        <f t="shared" si="59"/>
        <v>2.8</v>
      </c>
      <c r="N147" s="39">
        <f t="shared" si="59"/>
        <v>3.2</v>
      </c>
      <c r="O147" s="39">
        <f>O420</f>
        <v>2.1</v>
      </c>
      <c r="P147" s="39">
        <f>P420</f>
        <v>2.1</v>
      </c>
      <c r="Q147" s="35"/>
      <c r="R147" s="35"/>
      <c r="S147" s="35"/>
    </row>
    <row r="148" spans="1:19" hidden="1">
      <c r="A148" s="35"/>
      <c r="B148" s="35"/>
      <c r="C148" s="7"/>
      <c r="D148" s="38"/>
      <c r="E148" s="38"/>
      <c r="F148" s="35"/>
      <c r="G148" s="39"/>
      <c r="H148" s="39"/>
      <c r="I148" s="39"/>
      <c r="J148" s="39"/>
      <c r="K148" s="39"/>
      <c r="L148" s="39"/>
      <c r="M148" s="39"/>
      <c r="N148" s="39"/>
      <c r="O148" s="39"/>
      <c r="P148" s="39"/>
      <c r="Q148" s="35"/>
      <c r="R148" s="35"/>
      <c r="S148" s="35"/>
    </row>
    <row r="149" spans="1:19" hidden="1">
      <c r="A149" s="35"/>
      <c r="B149" s="35"/>
      <c r="C149" s="7"/>
      <c r="D149" s="4" t="s">
        <v>271</v>
      </c>
      <c r="E149" s="38"/>
      <c r="F149" s="35"/>
      <c r="G149" s="39">
        <f>G150+G151+G152</f>
        <v>891.4</v>
      </c>
      <c r="H149" s="39">
        <f t="shared" ref="H149:P149" si="60">H150+H151+H152</f>
        <v>0</v>
      </c>
      <c r="I149" s="39">
        <f t="shared" si="60"/>
        <v>0</v>
      </c>
      <c r="J149" s="39">
        <f t="shared" si="60"/>
        <v>0</v>
      </c>
      <c r="K149" s="39">
        <f t="shared" si="60"/>
        <v>116.30000000000001</v>
      </c>
      <c r="L149" s="39">
        <f t="shared" si="60"/>
        <v>194.10000000000002</v>
      </c>
      <c r="M149" s="39">
        <f t="shared" si="60"/>
        <v>161.4</v>
      </c>
      <c r="N149" s="39">
        <f t="shared" si="60"/>
        <v>125.6</v>
      </c>
      <c r="O149" s="39">
        <f t="shared" si="60"/>
        <v>146.80000000000001</v>
      </c>
      <c r="P149" s="39">
        <f t="shared" si="60"/>
        <v>147.19999999999999</v>
      </c>
      <c r="Q149" s="35"/>
      <c r="R149" s="35"/>
      <c r="S149" s="35"/>
    </row>
    <row r="150" spans="1:19" hidden="1">
      <c r="A150" s="35"/>
      <c r="B150" s="35"/>
      <c r="C150" s="7"/>
      <c r="D150" s="38" t="s">
        <v>269</v>
      </c>
      <c r="E150" s="38" t="s">
        <v>268</v>
      </c>
      <c r="F150" s="35"/>
      <c r="G150" s="39">
        <f>G397+G401+G405+G409+G413+G417</f>
        <v>810.5</v>
      </c>
      <c r="H150" s="39">
        <f t="shared" ref="H150:N150" si="61">H397+H401+H405+H409+H413+H417</f>
        <v>0</v>
      </c>
      <c r="I150" s="39">
        <f t="shared" si="61"/>
        <v>0</v>
      </c>
      <c r="J150" s="39">
        <f t="shared" si="61"/>
        <v>0</v>
      </c>
      <c r="K150" s="39">
        <f t="shared" si="61"/>
        <v>111.70000000000002</v>
      </c>
      <c r="L150" s="39">
        <f t="shared" si="61"/>
        <v>186.5</v>
      </c>
      <c r="M150" s="39">
        <f t="shared" si="61"/>
        <v>153.9</v>
      </c>
      <c r="N150" s="39">
        <f t="shared" si="61"/>
        <v>104.1</v>
      </c>
      <c r="O150" s="39">
        <f>O397+O401+O405+O409+O413+O417</f>
        <v>127.30000000000001</v>
      </c>
      <c r="P150" s="39">
        <f>P397+P401+P405+P409+P413+P417</f>
        <v>127</v>
      </c>
      <c r="Q150" s="35"/>
      <c r="R150" s="35"/>
      <c r="S150" s="35"/>
    </row>
    <row r="151" spans="1:19" hidden="1">
      <c r="A151" s="35"/>
      <c r="B151" s="35"/>
      <c r="C151" s="7"/>
      <c r="D151" s="38" t="s">
        <v>173</v>
      </c>
      <c r="E151" s="38" t="s">
        <v>81</v>
      </c>
      <c r="F151" s="35"/>
      <c r="G151" s="39">
        <f>G425+G429</f>
        <v>68.599999999999994</v>
      </c>
      <c r="H151" s="39">
        <f t="shared" ref="H151:N151" si="62">H425+H429</f>
        <v>0</v>
      </c>
      <c r="I151" s="39">
        <f t="shared" si="62"/>
        <v>0</v>
      </c>
      <c r="J151" s="39">
        <f t="shared" si="62"/>
        <v>0</v>
      </c>
      <c r="K151" s="39">
        <f t="shared" si="62"/>
        <v>2.2999999999999998</v>
      </c>
      <c r="L151" s="39">
        <f t="shared" si="62"/>
        <v>6.3</v>
      </c>
      <c r="M151" s="39">
        <f t="shared" si="62"/>
        <v>6.2</v>
      </c>
      <c r="N151" s="39">
        <f t="shared" si="62"/>
        <v>18.3</v>
      </c>
      <c r="O151" s="39">
        <f>O425+O429</f>
        <v>17.399999999999999</v>
      </c>
      <c r="P151" s="39">
        <f>P425+P429</f>
        <v>18.100000000000001</v>
      </c>
      <c r="Q151" s="35"/>
      <c r="R151" s="35"/>
      <c r="S151" s="35"/>
    </row>
    <row r="152" spans="1:19" hidden="1">
      <c r="A152" s="35"/>
      <c r="B152" s="35"/>
      <c r="C152" s="7"/>
      <c r="D152" s="38" t="s">
        <v>154</v>
      </c>
      <c r="E152" s="38" t="s">
        <v>294</v>
      </c>
      <c r="F152" s="35"/>
      <c r="G152" s="39">
        <f>G421</f>
        <v>12.299999999999999</v>
      </c>
      <c r="H152" s="39">
        <f t="shared" ref="H152:N152" si="63">H421</f>
        <v>0</v>
      </c>
      <c r="I152" s="39">
        <f t="shared" si="63"/>
        <v>0</v>
      </c>
      <c r="J152" s="39">
        <f t="shared" si="63"/>
        <v>0</v>
      </c>
      <c r="K152" s="39">
        <f t="shared" si="63"/>
        <v>2.2999999999999998</v>
      </c>
      <c r="L152" s="39">
        <f t="shared" si="63"/>
        <v>1.3</v>
      </c>
      <c r="M152" s="39">
        <f t="shared" si="63"/>
        <v>1.3</v>
      </c>
      <c r="N152" s="39">
        <f t="shared" si="63"/>
        <v>3.2</v>
      </c>
      <c r="O152" s="39">
        <f>O421</f>
        <v>2.1</v>
      </c>
      <c r="P152" s="39">
        <f>P421</f>
        <v>2.1</v>
      </c>
      <c r="Q152" s="35"/>
      <c r="R152" s="35"/>
      <c r="S152" s="35"/>
    </row>
    <row r="153" spans="1:19" hidden="1">
      <c r="A153" s="35"/>
      <c r="B153" s="35"/>
      <c r="C153" s="7"/>
      <c r="D153" s="38"/>
      <c r="E153" s="38"/>
      <c r="F153" s="35"/>
      <c r="G153" s="39"/>
      <c r="H153" s="39"/>
      <c r="I153" s="39"/>
      <c r="J153" s="39"/>
      <c r="K153" s="39"/>
      <c r="L153" s="39"/>
      <c r="M153" s="39"/>
      <c r="N153" s="39"/>
      <c r="O153" s="39"/>
      <c r="P153" s="39"/>
      <c r="Q153" s="35"/>
      <c r="R153" s="35"/>
      <c r="S153" s="35"/>
    </row>
    <row r="154" spans="1:19" hidden="1">
      <c r="A154" s="35"/>
      <c r="B154" s="35"/>
      <c r="C154" s="7"/>
      <c r="D154" s="4" t="s">
        <v>272</v>
      </c>
      <c r="E154" s="38"/>
      <c r="F154" s="35"/>
      <c r="G154" s="39"/>
      <c r="H154" s="39"/>
      <c r="I154" s="39"/>
      <c r="J154" s="39"/>
      <c r="K154" s="39"/>
      <c r="L154" s="39"/>
      <c r="M154" s="39"/>
      <c r="N154" s="39"/>
      <c r="O154" s="39"/>
      <c r="P154" s="39"/>
      <c r="Q154" s="35"/>
      <c r="R154" s="35"/>
      <c r="S154" s="35"/>
    </row>
    <row r="155" spans="1:19" hidden="1">
      <c r="A155" s="35"/>
      <c r="B155" s="35"/>
      <c r="C155" s="7"/>
      <c r="D155" s="38" t="s">
        <v>268</v>
      </c>
      <c r="E155" s="38" t="s">
        <v>268</v>
      </c>
      <c r="F155" s="35"/>
      <c r="G155" s="53">
        <f>G398+G402+G406+G410+G414</f>
        <v>58.600000000000009</v>
      </c>
      <c r="H155" s="53">
        <f t="shared" ref="H155:P155" si="64">H398+H402+H406+H410+H414</f>
        <v>0</v>
      </c>
      <c r="I155" s="53">
        <f t="shared" si="64"/>
        <v>0</v>
      </c>
      <c r="J155" s="53">
        <f t="shared" si="64"/>
        <v>0</v>
      </c>
      <c r="K155" s="53">
        <f t="shared" si="64"/>
        <v>9.3000000000000007</v>
      </c>
      <c r="L155" s="53">
        <f t="shared" si="64"/>
        <v>31.599999999999998</v>
      </c>
      <c r="M155" s="53">
        <f t="shared" si="64"/>
        <v>17.7</v>
      </c>
      <c r="N155" s="53">
        <f t="shared" si="64"/>
        <v>0</v>
      </c>
      <c r="O155" s="53">
        <f t="shared" si="64"/>
        <v>0</v>
      </c>
      <c r="P155" s="53">
        <f t="shared" si="64"/>
        <v>0</v>
      </c>
      <c r="Q155" s="35"/>
      <c r="R155" s="35"/>
      <c r="S155" s="35"/>
    </row>
    <row r="156" spans="1:19" hidden="1">
      <c r="A156" s="35"/>
      <c r="B156" s="35"/>
      <c r="C156" s="7"/>
      <c r="D156" s="38" t="s">
        <v>173</v>
      </c>
      <c r="E156" s="38" t="s">
        <v>81</v>
      </c>
      <c r="F156" s="35"/>
      <c r="G156" s="53">
        <v>0</v>
      </c>
      <c r="H156" s="53">
        <v>0</v>
      </c>
      <c r="I156" s="53">
        <v>0</v>
      </c>
      <c r="J156" s="53">
        <v>0</v>
      </c>
      <c r="K156" s="53">
        <v>0</v>
      </c>
      <c r="L156" s="53">
        <v>0</v>
      </c>
      <c r="M156" s="53">
        <v>0</v>
      </c>
      <c r="N156" s="53">
        <v>0</v>
      </c>
      <c r="O156" s="53">
        <v>0</v>
      </c>
      <c r="P156" s="53">
        <v>0</v>
      </c>
      <c r="Q156" s="35"/>
      <c r="R156" s="35"/>
      <c r="S156" s="35"/>
    </row>
    <row r="157" spans="1:19" hidden="1">
      <c r="A157" s="35"/>
      <c r="B157" s="35"/>
      <c r="C157" s="7"/>
      <c r="D157" s="38" t="s">
        <v>154</v>
      </c>
      <c r="E157" s="38" t="s">
        <v>294</v>
      </c>
      <c r="F157" s="35"/>
      <c r="G157" s="53">
        <f>G422</f>
        <v>2.9</v>
      </c>
      <c r="H157" s="53">
        <f t="shared" ref="H157:P157" si="65">H422</f>
        <v>0</v>
      </c>
      <c r="I157" s="53">
        <f t="shared" si="65"/>
        <v>0</v>
      </c>
      <c r="J157" s="53">
        <f t="shared" si="65"/>
        <v>0</v>
      </c>
      <c r="K157" s="53">
        <f t="shared" si="65"/>
        <v>0</v>
      </c>
      <c r="L157" s="53">
        <f t="shared" si="65"/>
        <v>1.4</v>
      </c>
      <c r="M157" s="53">
        <f t="shared" si="65"/>
        <v>1.5</v>
      </c>
      <c r="N157" s="53">
        <f t="shared" si="65"/>
        <v>0</v>
      </c>
      <c r="O157" s="53">
        <f t="shared" si="65"/>
        <v>0</v>
      </c>
      <c r="P157" s="53">
        <f t="shared" si="65"/>
        <v>0</v>
      </c>
      <c r="Q157" s="35"/>
      <c r="R157" s="35"/>
      <c r="S157" s="35"/>
    </row>
    <row r="158" spans="1:19" hidden="1">
      <c r="A158" s="35"/>
      <c r="B158" s="35"/>
      <c r="C158" s="7"/>
      <c r="D158" s="38"/>
      <c r="E158" s="38"/>
      <c r="F158" s="35"/>
      <c r="G158" s="39"/>
      <c r="H158" s="39"/>
      <c r="I158" s="39"/>
      <c r="J158" s="39"/>
      <c r="K158" s="39"/>
      <c r="L158" s="39"/>
      <c r="M158" s="39"/>
      <c r="N158" s="39"/>
      <c r="O158" s="39"/>
      <c r="P158" s="39"/>
      <c r="Q158" s="35"/>
      <c r="R158" s="35"/>
      <c r="S158" s="35"/>
    </row>
    <row r="159" spans="1:19" hidden="1">
      <c r="A159" s="35"/>
      <c r="B159" s="35"/>
      <c r="C159" s="7"/>
      <c r="D159" s="4" t="s">
        <v>273</v>
      </c>
      <c r="E159" s="38"/>
      <c r="F159" s="35"/>
      <c r="G159" s="39"/>
      <c r="H159" s="39"/>
      <c r="I159" s="39"/>
      <c r="J159" s="39"/>
      <c r="K159" s="39"/>
      <c r="L159" s="39"/>
      <c r="M159" s="39"/>
      <c r="N159" s="39"/>
      <c r="O159" s="39"/>
      <c r="P159" s="39"/>
      <c r="Q159" s="35"/>
      <c r="R159" s="35"/>
      <c r="S159" s="35"/>
    </row>
    <row r="160" spans="1:19" hidden="1">
      <c r="A160" s="35"/>
      <c r="B160" s="35"/>
      <c r="C160" s="7"/>
      <c r="D160" s="38" t="s">
        <v>269</v>
      </c>
      <c r="E160" s="38" t="s">
        <v>268</v>
      </c>
      <c r="F160" s="35"/>
      <c r="G160" s="39">
        <f>G399+G403+G407+G411+G415+G419</f>
        <v>8</v>
      </c>
      <c r="H160" s="39">
        <f t="shared" ref="H160:N160" si="66">H399+H403+H407+H411+H415+H419</f>
        <v>0</v>
      </c>
      <c r="I160" s="39">
        <f t="shared" si="66"/>
        <v>0</v>
      </c>
      <c r="J160" s="39">
        <f t="shared" si="66"/>
        <v>8</v>
      </c>
      <c r="K160" s="39">
        <f t="shared" si="66"/>
        <v>0</v>
      </c>
      <c r="L160" s="39">
        <f t="shared" si="66"/>
        <v>0</v>
      </c>
      <c r="M160" s="39">
        <f t="shared" si="66"/>
        <v>0</v>
      </c>
      <c r="N160" s="39">
        <f t="shared" si="66"/>
        <v>0</v>
      </c>
      <c r="O160" s="39">
        <f>O399+O403+O407+O411+O415+O419</f>
        <v>0</v>
      </c>
      <c r="P160" s="39">
        <f>P399+P403+P407+P411+P415+P419</f>
        <v>0</v>
      </c>
      <c r="Q160" s="35"/>
      <c r="R160" s="35"/>
      <c r="S160" s="35"/>
    </row>
    <row r="161" spans="1:19" hidden="1">
      <c r="A161" s="35"/>
      <c r="B161" s="35"/>
      <c r="C161" s="7"/>
      <c r="D161" s="38" t="s">
        <v>173</v>
      </c>
      <c r="E161" s="38" t="s">
        <v>81</v>
      </c>
      <c r="F161" s="35"/>
      <c r="G161" s="39">
        <v>0</v>
      </c>
      <c r="H161" s="39">
        <v>0</v>
      </c>
      <c r="I161" s="39">
        <v>0</v>
      </c>
      <c r="J161" s="39">
        <v>0</v>
      </c>
      <c r="K161" s="39">
        <v>0</v>
      </c>
      <c r="L161" s="39">
        <v>0</v>
      </c>
      <c r="M161" s="39">
        <v>0</v>
      </c>
      <c r="N161" s="39">
        <v>0</v>
      </c>
      <c r="O161" s="39">
        <v>0</v>
      </c>
      <c r="P161" s="39">
        <v>0</v>
      </c>
      <c r="Q161" s="35"/>
      <c r="R161" s="35"/>
      <c r="S161" s="35"/>
    </row>
    <row r="162" spans="1:19" hidden="1">
      <c r="A162" s="35"/>
      <c r="B162" s="35"/>
      <c r="C162" s="7"/>
      <c r="D162" s="38" t="s">
        <v>154</v>
      </c>
      <c r="E162" s="38" t="s">
        <v>294</v>
      </c>
      <c r="F162" s="35"/>
      <c r="G162" s="39">
        <v>0</v>
      </c>
      <c r="H162" s="39">
        <v>0</v>
      </c>
      <c r="I162" s="39">
        <v>0</v>
      </c>
      <c r="J162" s="39">
        <v>0</v>
      </c>
      <c r="K162" s="39">
        <v>0</v>
      </c>
      <c r="L162" s="39">
        <v>0</v>
      </c>
      <c r="M162" s="39">
        <v>0</v>
      </c>
      <c r="N162" s="39">
        <v>0</v>
      </c>
      <c r="O162" s="39">
        <v>0</v>
      </c>
      <c r="P162" s="39">
        <v>0</v>
      </c>
      <c r="Q162" s="35"/>
      <c r="R162" s="35"/>
      <c r="S162" s="35"/>
    </row>
    <row r="163" spans="1:19" ht="25.5" hidden="1">
      <c r="A163" s="35"/>
      <c r="B163" s="35"/>
      <c r="C163" s="7"/>
      <c r="D163" s="38"/>
      <c r="E163" s="38"/>
      <c r="F163" s="35"/>
      <c r="G163" s="39"/>
      <c r="H163" s="39"/>
      <c r="I163" s="39"/>
      <c r="J163" s="39"/>
      <c r="K163" s="39" t="s">
        <v>280</v>
      </c>
      <c r="L163" s="39"/>
      <c r="M163" s="39"/>
      <c r="N163" s="39"/>
      <c r="O163" s="39"/>
      <c r="P163" s="39"/>
      <c r="Q163" s="35"/>
      <c r="R163" s="35"/>
      <c r="S163" s="35"/>
    </row>
    <row r="164" spans="1:19" hidden="1">
      <c r="A164" s="35"/>
      <c r="B164" s="35"/>
      <c r="C164" s="7"/>
      <c r="D164" s="4" t="s">
        <v>270</v>
      </c>
      <c r="E164" s="38"/>
      <c r="F164" s="35"/>
      <c r="G164" s="39">
        <f>G165+G166+G167</f>
        <v>104.6</v>
      </c>
      <c r="H164" s="39">
        <f t="shared" ref="H164:P164" si="67">H165+H166+H167</f>
        <v>0</v>
      </c>
      <c r="I164" s="39">
        <f t="shared" si="67"/>
        <v>0</v>
      </c>
      <c r="J164" s="39">
        <f t="shared" si="67"/>
        <v>0</v>
      </c>
      <c r="K164" s="39">
        <f t="shared" si="67"/>
        <v>50</v>
      </c>
      <c r="L164" s="39">
        <f t="shared" si="67"/>
        <v>54.6</v>
      </c>
      <c r="M164" s="39">
        <f t="shared" si="67"/>
        <v>0</v>
      </c>
      <c r="N164" s="39">
        <f t="shared" si="67"/>
        <v>0</v>
      </c>
      <c r="O164" s="39">
        <f t="shared" si="67"/>
        <v>0</v>
      </c>
      <c r="P164" s="39">
        <f t="shared" si="67"/>
        <v>0</v>
      </c>
      <c r="Q164" s="35"/>
      <c r="R164" s="35"/>
      <c r="S164" s="35"/>
    </row>
    <row r="165" spans="1:19" hidden="1">
      <c r="A165" s="35"/>
      <c r="B165" s="35"/>
      <c r="C165" s="7"/>
      <c r="D165" s="38" t="s">
        <v>268</v>
      </c>
      <c r="E165" s="38" t="s">
        <v>268</v>
      </c>
      <c r="F165" s="35"/>
      <c r="G165" s="39">
        <v>0</v>
      </c>
      <c r="H165" s="39">
        <v>0</v>
      </c>
      <c r="I165" s="39">
        <v>0</v>
      </c>
      <c r="J165" s="39">
        <v>0</v>
      </c>
      <c r="K165" s="39">
        <v>0</v>
      </c>
      <c r="L165" s="39">
        <v>0</v>
      </c>
      <c r="M165" s="39">
        <v>0</v>
      </c>
      <c r="N165" s="39">
        <v>0</v>
      </c>
      <c r="O165" s="39">
        <v>0</v>
      </c>
      <c r="P165" s="39">
        <v>0</v>
      </c>
      <c r="Q165" s="35"/>
      <c r="R165" s="35"/>
      <c r="S165" s="35"/>
    </row>
    <row r="166" spans="1:19" hidden="1">
      <c r="A166" s="35"/>
      <c r="B166" s="35"/>
      <c r="C166" s="7"/>
      <c r="D166" s="38" t="s">
        <v>173</v>
      </c>
      <c r="E166" s="38" t="s">
        <v>81</v>
      </c>
      <c r="F166" s="35"/>
      <c r="G166" s="39">
        <v>0</v>
      </c>
      <c r="H166" s="39">
        <v>0</v>
      </c>
      <c r="I166" s="39">
        <v>0</v>
      </c>
      <c r="J166" s="39">
        <v>0</v>
      </c>
      <c r="K166" s="39">
        <v>0</v>
      </c>
      <c r="L166" s="39">
        <v>0</v>
      </c>
      <c r="M166" s="39">
        <v>0</v>
      </c>
      <c r="N166" s="39">
        <v>0</v>
      </c>
      <c r="O166" s="39">
        <v>0</v>
      </c>
      <c r="P166" s="39">
        <v>0</v>
      </c>
      <c r="Q166" s="35"/>
      <c r="R166" s="35"/>
      <c r="S166" s="35"/>
    </row>
    <row r="167" spans="1:19" hidden="1">
      <c r="A167" s="35"/>
      <c r="B167" s="35"/>
      <c r="C167" s="7"/>
      <c r="D167" s="38" t="s">
        <v>154</v>
      </c>
      <c r="E167" s="38" t="s">
        <v>294</v>
      </c>
      <c r="F167" s="35"/>
      <c r="G167" s="39">
        <f>G387</f>
        <v>104.6</v>
      </c>
      <c r="H167" s="39">
        <f t="shared" ref="H167:N167" si="68">H387</f>
        <v>0</v>
      </c>
      <c r="I167" s="39">
        <f t="shared" si="68"/>
        <v>0</v>
      </c>
      <c r="J167" s="39">
        <f t="shared" si="68"/>
        <v>0</v>
      </c>
      <c r="K167" s="39">
        <f t="shared" si="68"/>
        <v>50</v>
      </c>
      <c r="L167" s="39">
        <f t="shared" si="68"/>
        <v>54.6</v>
      </c>
      <c r="M167" s="39">
        <f t="shared" si="68"/>
        <v>0</v>
      </c>
      <c r="N167" s="39">
        <f t="shared" si="68"/>
        <v>0</v>
      </c>
      <c r="O167" s="39">
        <f>O387</f>
        <v>0</v>
      </c>
      <c r="P167" s="39">
        <f>P387</f>
        <v>0</v>
      </c>
      <c r="Q167" s="35"/>
      <c r="R167" s="35"/>
      <c r="S167" s="35"/>
    </row>
    <row r="168" spans="1:19" hidden="1">
      <c r="A168" s="35"/>
      <c r="B168" s="35"/>
      <c r="C168" s="7"/>
      <c r="D168" s="38"/>
      <c r="E168" s="38"/>
      <c r="F168" s="35"/>
      <c r="G168" s="39"/>
      <c r="H168" s="39"/>
      <c r="I168" s="39"/>
      <c r="J168" s="39"/>
      <c r="K168" s="39"/>
      <c r="L168" s="39"/>
      <c r="M168" s="39"/>
      <c r="N168" s="39"/>
      <c r="O168" s="39"/>
      <c r="P168" s="39"/>
      <c r="Q168" s="35"/>
      <c r="R168" s="35"/>
      <c r="S168" s="35"/>
    </row>
    <row r="169" spans="1:19" hidden="1">
      <c r="A169" s="35"/>
      <c r="B169" s="35"/>
      <c r="C169" s="7"/>
      <c r="D169" s="4" t="s">
        <v>271</v>
      </c>
      <c r="E169" s="38"/>
      <c r="F169" s="35"/>
      <c r="G169" s="39"/>
      <c r="H169" s="39"/>
      <c r="I169" s="39"/>
      <c r="J169" s="39"/>
      <c r="K169" s="39"/>
      <c r="L169" s="39"/>
      <c r="M169" s="39"/>
      <c r="N169" s="39"/>
      <c r="O169" s="39"/>
      <c r="P169" s="39"/>
      <c r="Q169" s="35"/>
      <c r="R169" s="35"/>
      <c r="S169" s="35"/>
    </row>
    <row r="170" spans="1:19" hidden="1">
      <c r="A170" s="35"/>
      <c r="B170" s="35"/>
      <c r="C170" s="7"/>
      <c r="D170" s="38" t="s">
        <v>269</v>
      </c>
      <c r="E170" s="38" t="s">
        <v>268</v>
      </c>
      <c r="F170" s="35"/>
      <c r="G170" s="39">
        <v>0</v>
      </c>
      <c r="H170" s="39">
        <v>0</v>
      </c>
      <c r="I170" s="39">
        <v>0</v>
      </c>
      <c r="J170" s="39">
        <v>0</v>
      </c>
      <c r="K170" s="39">
        <v>0</v>
      </c>
      <c r="L170" s="39">
        <v>0</v>
      </c>
      <c r="M170" s="39">
        <v>0</v>
      </c>
      <c r="N170" s="39">
        <v>0</v>
      </c>
      <c r="O170" s="39">
        <v>0</v>
      </c>
      <c r="P170" s="39">
        <v>0</v>
      </c>
      <c r="Q170" s="35"/>
      <c r="R170" s="35"/>
      <c r="S170" s="35"/>
    </row>
    <row r="171" spans="1:19" hidden="1">
      <c r="A171" s="35"/>
      <c r="B171" s="35"/>
      <c r="C171" s="7"/>
      <c r="D171" s="38" t="s">
        <v>173</v>
      </c>
      <c r="E171" s="38" t="s">
        <v>81</v>
      </c>
      <c r="F171" s="35"/>
      <c r="G171" s="39">
        <v>0</v>
      </c>
      <c r="H171" s="39">
        <v>0</v>
      </c>
      <c r="I171" s="39">
        <v>0</v>
      </c>
      <c r="J171" s="39">
        <v>0</v>
      </c>
      <c r="K171" s="39">
        <v>0</v>
      </c>
      <c r="L171" s="39">
        <v>0</v>
      </c>
      <c r="M171" s="39">
        <v>0</v>
      </c>
      <c r="N171" s="39">
        <v>0</v>
      </c>
      <c r="O171" s="39">
        <v>0</v>
      </c>
      <c r="P171" s="39">
        <v>0</v>
      </c>
      <c r="Q171" s="35"/>
      <c r="R171" s="35"/>
      <c r="S171" s="35"/>
    </row>
    <row r="172" spans="1:19" hidden="1">
      <c r="A172" s="35"/>
      <c r="B172" s="35"/>
      <c r="C172" s="7"/>
      <c r="D172" s="38" t="s">
        <v>154</v>
      </c>
      <c r="E172" s="38" t="s">
        <v>294</v>
      </c>
      <c r="F172" s="35"/>
      <c r="G172" s="39">
        <v>104.6</v>
      </c>
      <c r="H172" s="39">
        <v>0</v>
      </c>
      <c r="I172" s="39">
        <v>0</v>
      </c>
      <c r="J172" s="39">
        <v>0</v>
      </c>
      <c r="K172" s="39">
        <v>50</v>
      </c>
      <c r="L172" s="39">
        <v>54.6</v>
      </c>
      <c r="M172" s="39">
        <v>0</v>
      </c>
      <c r="N172" s="39">
        <v>0</v>
      </c>
      <c r="O172" s="39">
        <v>0</v>
      </c>
      <c r="P172" s="39">
        <v>0</v>
      </c>
      <c r="Q172" s="35"/>
      <c r="R172" s="35"/>
      <c r="S172" s="35"/>
    </row>
    <row r="173" spans="1:19" hidden="1">
      <c r="A173" s="35"/>
      <c r="B173" s="35"/>
      <c r="C173" s="7"/>
      <c r="D173" s="38"/>
      <c r="E173" s="38"/>
      <c r="F173" s="35"/>
      <c r="G173" s="39"/>
      <c r="H173" s="39"/>
      <c r="I173" s="39"/>
      <c r="J173" s="39"/>
      <c r="K173" s="39"/>
      <c r="L173" s="39"/>
      <c r="M173" s="39"/>
      <c r="N173" s="39"/>
      <c r="O173" s="39"/>
      <c r="P173" s="39"/>
      <c r="Q173" s="35"/>
      <c r="R173" s="35"/>
      <c r="S173" s="35"/>
    </row>
    <row r="174" spans="1:19" hidden="1">
      <c r="A174" s="35"/>
      <c r="B174" s="35"/>
      <c r="C174" s="7"/>
      <c r="D174" s="4" t="s">
        <v>272</v>
      </c>
      <c r="E174" s="38"/>
      <c r="F174" s="35"/>
      <c r="G174" s="39"/>
      <c r="H174" s="39"/>
      <c r="I174" s="39"/>
      <c r="J174" s="39"/>
      <c r="K174" s="39"/>
      <c r="L174" s="39"/>
      <c r="M174" s="39"/>
      <c r="N174" s="39"/>
      <c r="O174" s="39"/>
      <c r="P174" s="39"/>
      <c r="Q174" s="35"/>
      <c r="R174" s="35"/>
      <c r="S174" s="35"/>
    </row>
    <row r="175" spans="1:19" hidden="1">
      <c r="A175" s="35"/>
      <c r="B175" s="35"/>
      <c r="C175" s="7"/>
      <c r="D175" s="38" t="s">
        <v>268</v>
      </c>
      <c r="E175" s="38"/>
      <c r="F175" s="35"/>
      <c r="G175" s="39"/>
      <c r="H175" s="39"/>
      <c r="I175" s="39"/>
      <c r="J175" s="39"/>
      <c r="K175" s="39"/>
      <c r="L175" s="39"/>
      <c r="M175" s="39"/>
      <c r="N175" s="39"/>
      <c r="O175" s="39"/>
      <c r="P175" s="39"/>
      <c r="Q175" s="35"/>
      <c r="R175" s="35"/>
      <c r="S175" s="35"/>
    </row>
    <row r="176" spans="1:19" hidden="1">
      <c r="A176" s="35"/>
      <c r="B176" s="35"/>
      <c r="C176" s="7"/>
      <c r="D176" s="38" t="s">
        <v>173</v>
      </c>
      <c r="E176" s="38"/>
      <c r="F176" s="35"/>
      <c r="G176" s="39"/>
      <c r="H176" s="39"/>
      <c r="I176" s="39"/>
      <c r="J176" s="39"/>
      <c r="K176" s="39"/>
      <c r="L176" s="39"/>
      <c r="M176" s="39"/>
      <c r="N176" s="39"/>
      <c r="O176" s="39"/>
      <c r="P176" s="39"/>
      <c r="Q176" s="35"/>
      <c r="R176" s="35"/>
      <c r="S176" s="35"/>
    </row>
    <row r="177" spans="1:24" hidden="1">
      <c r="A177" s="35"/>
      <c r="B177" s="35"/>
      <c r="C177" s="7"/>
      <c r="D177" s="38" t="s">
        <v>154</v>
      </c>
      <c r="E177" s="38"/>
      <c r="F177" s="35"/>
      <c r="G177" s="39"/>
      <c r="H177" s="39"/>
      <c r="I177" s="39"/>
      <c r="J177" s="39"/>
      <c r="K177" s="39"/>
      <c r="L177" s="39"/>
      <c r="M177" s="39"/>
      <c r="N177" s="39"/>
      <c r="O177" s="39"/>
      <c r="P177" s="39"/>
      <c r="Q177" s="35"/>
      <c r="R177" s="35"/>
      <c r="S177" s="35"/>
    </row>
    <row r="178" spans="1:24" hidden="1">
      <c r="A178" s="35"/>
      <c r="B178" s="35"/>
      <c r="C178" s="7"/>
      <c r="D178" s="38"/>
      <c r="E178" s="38"/>
      <c r="F178" s="35"/>
      <c r="G178" s="39"/>
      <c r="H178" s="39"/>
      <c r="I178" s="39"/>
      <c r="J178" s="39"/>
      <c r="K178" s="39"/>
      <c r="L178" s="39"/>
      <c r="M178" s="39"/>
      <c r="N178" s="39"/>
      <c r="O178" s="39"/>
      <c r="P178" s="39"/>
      <c r="Q178" s="35"/>
      <c r="R178" s="35"/>
      <c r="S178" s="35"/>
    </row>
    <row r="179" spans="1:24" hidden="1">
      <c r="A179" s="35"/>
      <c r="B179" s="35"/>
      <c r="C179" s="7"/>
      <c r="D179" s="4" t="s">
        <v>273</v>
      </c>
      <c r="E179" s="38"/>
      <c r="F179" s="35"/>
      <c r="G179" s="39"/>
      <c r="H179" s="39"/>
      <c r="I179" s="39"/>
      <c r="J179" s="39"/>
      <c r="K179" s="39"/>
      <c r="L179" s="39"/>
      <c r="M179" s="39"/>
      <c r="N179" s="39"/>
      <c r="O179" s="39"/>
      <c r="P179" s="39"/>
      <c r="Q179" s="35"/>
      <c r="R179" s="35"/>
      <c r="S179" s="35"/>
    </row>
    <row r="180" spans="1:24" hidden="1">
      <c r="A180" s="35"/>
      <c r="B180" s="35"/>
      <c r="C180" s="7"/>
      <c r="D180" s="38" t="s">
        <v>269</v>
      </c>
      <c r="E180" s="38"/>
      <c r="F180" s="35"/>
      <c r="G180" s="39"/>
      <c r="H180" s="39"/>
      <c r="I180" s="39"/>
      <c r="J180" s="39"/>
      <c r="K180" s="39"/>
      <c r="L180" s="39"/>
      <c r="M180" s="39"/>
      <c r="N180" s="39"/>
      <c r="O180" s="39"/>
      <c r="P180" s="39"/>
      <c r="Q180" s="35"/>
      <c r="R180" s="35"/>
      <c r="S180" s="35"/>
    </row>
    <row r="181" spans="1:24" hidden="1">
      <c r="A181" s="35"/>
      <c r="B181" s="35"/>
      <c r="C181" s="7"/>
      <c r="D181" s="38" t="s">
        <v>173</v>
      </c>
      <c r="E181" s="38"/>
      <c r="F181" s="35"/>
      <c r="G181" s="39"/>
      <c r="H181" s="39"/>
      <c r="I181" s="39"/>
      <c r="J181" s="39"/>
      <c r="K181" s="39"/>
      <c r="L181" s="39"/>
      <c r="M181" s="39"/>
      <c r="N181" s="39"/>
      <c r="O181" s="39"/>
      <c r="P181" s="39"/>
      <c r="Q181" s="35"/>
      <c r="R181" s="35"/>
      <c r="S181" s="35"/>
    </row>
    <row r="182" spans="1:24" hidden="1">
      <c r="A182" s="35"/>
      <c r="B182" s="35"/>
      <c r="C182" s="7"/>
      <c r="D182" s="38" t="s">
        <v>154</v>
      </c>
      <c r="E182" s="38"/>
      <c r="F182" s="35"/>
      <c r="G182" s="39"/>
      <c r="H182" s="39"/>
      <c r="I182" s="39"/>
      <c r="J182" s="39"/>
      <c r="K182" s="39"/>
      <c r="L182" s="39"/>
      <c r="M182" s="39"/>
      <c r="N182" s="39"/>
      <c r="O182" s="39"/>
      <c r="P182" s="39"/>
      <c r="Q182" s="35"/>
      <c r="R182" s="35"/>
      <c r="S182" s="35"/>
    </row>
    <row r="183" spans="1:24" hidden="1">
      <c r="A183" s="35"/>
      <c r="B183" s="35"/>
      <c r="C183" s="7"/>
      <c r="D183" s="38"/>
      <c r="E183" s="38"/>
      <c r="F183" s="35"/>
      <c r="G183" s="39"/>
      <c r="H183" s="39"/>
      <c r="I183" s="39"/>
      <c r="J183" s="39"/>
      <c r="K183" s="39"/>
      <c r="L183" s="39"/>
      <c r="M183" s="39"/>
      <c r="N183" s="39"/>
      <c r="O183" s="39"/>
      <c r="P183" s="39"/>
      <c r="Q183" s="35"/>
      <c r="R183" s="35"/>
      <c r="S183" s="35"/>
    </row>
    <row r="184" spans="1:24" ht="15.75">
      <c r="A184" s="73" t="s">
        <v>297</v>
      </c>
      <c r="B184" s="73"/>
      <c r="C184" s="73"/>
      <c r="D184" s="73"/>
      <c r="E184" s="73"/>
      <c r="F184" s="73"/>
      <c r="G184" s="73"/>
      <c r="H184" s="73"/>
      <c r="I184" s="73"/>
      <c r="J184" s="73"/>
      <c r="K184" s="73"/>
      <c r="L184" s="73"/>
      <c r="M184" s="73"/>
      <c r="N184" s="73"/>
      <c r="O184" s="73"/>
      <c r="P184" s="73"/>
      <c r="Q184" s="73"/>
      <c r="R184" s="73"/>
      <c r="S184" s="73"/>
    </row>
    <row r="185" spans="1:24" ht="15.75">
      <c r="A185" s="72" t="s">
        <v>186</v>
      </c>
      <c r="B185" s="72"/>
      <c r="C185" s="72"/>
      <c r="D185" s="72"/>
      <c r="E185" s="72"/>
      <c r="F185" s="72"/>
      <c r="G185" s="72"/>
      <c r="H185" s="72"/>
      <c r="I185" s="72"/>
      <c r="J185" s="72"/>
      <c r="K185" s="72"/>
      <c r="L185" s="72"/>
      <c r="M185" s="72"/>
      <c r="N185" s="72"/>
      <c r="O185" s="72"/>
      <c r="P185" s="72"/>
      <c r="Q185" s="72"/>
      <c r="R185" s="72"/>
      <c r="S185" s="72"/>
    </row>
    <row r="186" spans="1:24" ht="15.75">
      <c r="A186" s="63"/>
      <c r="B186" s="114"/>
      <c r="C186" s="17" t="s">
        <v>111</v>
      </c>
      <c r="D186" s="4"/>
      <c r="E186" s="65"/>
      <c r="F186" s="8"/>
      <c r="G186" s="14">
        <f t="shared" ref="G186:P186" si="69">G190+G194</f>
        <v>11219.7</v>
      </c>
      <c r="H186" s="14">
        <f t="shared" si="69"/>
        <v>0</v>
      </c>
      <c r="I186" s="14">
        <f t="shared" si="69"/>
        <v>0</v>
      </c>
      <c r="J186" s="14">
        <f t="shared" si="69"/>
        <v>691.9</v>
      </c>
      <c r="K186" s="14">
        <f t="shared" si="69"/>
        <v>2367.8000000000002</v>
      </c>
      <c r="L186" s="14">
        <f t="shared" si="69"/>
        <v>1956.7000000000003</v>
      </c>
      <c r="M186" s="14">
        <f t="shared" si="69"/>
        <v>1581.5</v>
      </c>
      <c r="N186" s="14">
        <f t="shared" si="69"/>
        <v>1653.1</v>
      </c>
      <c r="O186" s="14">
        <f t="shared" si="69"/>
        <v>1069.3999999999999</v>
      </c>
      <c r="P186" s="14">
        <f t="shared" si="69"/>
        <v>1899.3000000000002</v>
      </c>
      <c r="Q186" s="63" t="s">
        <v>106</v>
      </c>
      <c r="R186" s="72"/>
      <c r="S186" s="98"/>
      <c r="T186" s="2"/>
      <c r="U186" s="2"/>
    </row>
    <row r="187" spans="1:24" ht="15.75">
      <c r="A187" s="63"/>
      <c r="B187" s="114"/>
      <c r="C187" s="17" t="s">
        <v>107</v>
      </c>
      <c r="D187" s="4"/>
      <c r="E187" s="66"/>
      <c r="F187" s="8"/>
      <c r="G187" s="14">
        <f t="shared" ref="G187:P187" si="70">G191+G195</f>
        <v>9151.7999999999993</v>
      </c>
      <c r="H187" s="14">
        <f t="shared" si="70"/>
        <v>0</v>
      </c>
      <c r="I187" s="14">
        <f t="shared" si="70"/>
        <v>0</v>
      </c>
      <c r="J187" s="14">
        <f t="shared" si="70"/>
        <v>547</v>
      </c>
      <c r="K187" s="14">
        <f t="shared" si="70"/>
        <v>1886.4</v>
      </c>
      <c r="L187" s="14">
        <f t="shared" si="70"/>
        <v>1565.4</v>
      </c>
      <c r="M187" s="14">
        <f t="shared" si="70"/>
        <v>1288.5</v>
      </c>
      <c r="N187" s="14">
        <f t="shared" si="70"/>
        <v>1371.8</v>
      </c>
      <c r="O187" s="14">
        <f t="shared" si="70"/>
        <v>898.3</v>
      </c>
      <c r="P187" s="14">
        <f t="shared" si="70"/>
        <v>1594.4</v>
      </c>
      <c r="Q187" s="63"/>
      <c r="R187" s="72"/>
      <c r="S187" s="98"/>
      <c r="T187" s="2"/>
      <c r="U187" s="2"/>
    </row>
    <row r="188" spans="1:24" ht="26.25">
      <c r="A188" s="63"/>
      <c r="B188" s="114"/>
      <c r="C188" s="17" t="s">
        <v>112</v>
      </c>
      <c r="D188" s="4"/>
      <c r="E188" s="66"/>
      <c r="F188" s="8"/>
      <c r="G188" s="14">
        <f t="shared" ref="G188:P188" si="71">G192+G196</f>
        <v>1963.4</v>
      </c>
      <c r="H188" s="14">
        <f t="shared" si="71"/>
        <v>0</v>
      </c>
      <c r="I188" s="14">
        <f t="shared" si="71"/>
        <v>0</v>
      </c>
      <c r="J188" s="14">
        <f t="shared" si="71"/>
        <v>144.9</v>
      </c>
      <c r="K188" s="14">
        <f t="shared" si="71"/>
        <v>376.9</v>
      </c>
      <c r="L188" s="14">
        <f t="shared" si="71"/>
        <v>391.29999999999995</v>
      </c>
      <c r="M188" s="14">
        <f t="shared" si="71"/>
        <v>293</v>
      </c>
      <c r="N188" s="14">
        <f t="shared" si="71"/>
        <v>281.29999999999995</v>
      </c>
      <c r="O188" s="14">
        <f t="shared" si="71"/>
        <v>171.1</v>
      </c>
      <c r="P188" s="14">
        <f t="shared" si="71"/>
        <v>304.89999999999998</v>
      </c>
      <c r="Q188" s="63"/>
      <c r="R188" s="72"/>
      <c r="S188" s="98"/>
      <c r="T188" s="2"/>
      <c r="U188" s="2"/>
    </row>
    <row r="189" spans="1:24" ht="15.75">
      <c r="A189" s="63"/>
      <c r="B189" s="114"/>
      <c r="C189" s="17" t="s">
        <v>109</v>
      </c>
      <c r="D189" s="4"/>
      <c r="E189" s="67"/>
      <c r="F189" s="8"/>
      <c r="G189" s="14">
        <f t="shared" ref="G189:P189" si="72">G193+G197</f>
        <v>104.5</v>
      </c>
      <c r="H189" s="14">
        <f t="shared" si="72"/>
        <v>0</v>
      </c>
      <c r="I189" s="14">
        <f t="shared" si="72"/>
        <v>0</v>
      </c>
      <c r="J189" s="14">
        <f t="shared" si="72"/>
        <v>0</v>
      </c>
      <c r="K189" s="14">
        <f t="shared" si="72"/>
        <v>104.5</v>
      </c>
      <c r="L189" s="14">
        <f t="shared" si="72"/>
        <v>0</v>
      </c>
      <c r="M189" s="14">
        <f t="shared" si="72"/>
        <v>0</v>
      </c>
      <c r="N189" s="14">
        <f t="shared" si="72"/>
        <v>0</v>
      </c>
      <c r="O189" s="14">
        <f t="shared" si="72"/>
        <v>0</v>
      </c>
      <c r="P189" s="14">
        <f t="shared" si="72"/>
        <v>0</v>
      </c>
      <c r="Q189" s="63"/>
      <c r="R189" s="72"/>
      <c r="S189" s="98"/>
      <c r="T189" s="2"/>
      <c r="U189" s="2"/>
    </row>
    <row r="190" spans="1:24" ht="21.95" customHeight="1">
      <c r="A190" s="63">
        <v>1</v>
      </c>
      <c r="B190" s="81" t="s">
        <v>249</v>
      </c>
      <c r="C190" s="17" t="s">
        <v>111</v>
      </c>
      <c r="D190" s="92" t="s">
        <v>104</v>
      </c>
      <c r="E190" s="93" t="s">
        <v>110</v>
      </c>
      <c r="F190" s="1" t="s">
        <v>105</v>
      </c>
      <c r="G190" s="14">
        <f>G191+G192+G193</f>
        <v>3389</v>
      </c>
      <c r="H190" s="14">
        <f t="shared" ref="H190:P190" si="73">H191+H192+H193</f>
        <v>0</v>
      </c>
      <c r="I190" s="14">
        <f t="shared" si="73"/>
        <v>0</v>
      </c>
      <c r="J190" s="14">
        <f t="shared" si="73"/>
        <v>137.9</v>
      </c>
      <c r="K190" s="14">
        <f t="shared" si="73"/>
        <v>1097.4000000000001</v>
      </c>
      <c r="L190" s="14">
        <f t="shared" si="73"/>
        <v>556.6</v>
      </c>
      <c r="M190" s="14">
        <f t="shared" si="73"/>
        <v>705.69999999999993</v>
      </c>
      <c r="N190" s="14">
        <f t="shared" si="73"/>
        <v>515</v>
      </c>
      <c r="O190" s="14">
        <f t="shared" si="73"/>
        <v>98.2</v>
      </c>
      <c r="P190" s="14">
        <f t="shared" si="73"/>
        <v>278.2</v>
      </c>
      <c r="Q190" s="97" t="s">
        <v>106</v>
      </c>
      <c r="R190" s="92" t="s">
        <v>281</v>
      </c>
      <c r="S190" s="76" t="s">
        <v>22</v>
      </c>
      <c r="T190" s="3"/>
      <c r="U190" s="33"/>
      <c r="V190" s="34"/>
      <c r="W190" s="3"/>
      <c r="X190" s="34"/>
    </row>
    <row r="191" spans="1:24" ht="21.95" customHeight="1">
      <c r="A191" s="63"/>
      <c r="B191" s="81"/>
      <c r="C191" s="17" t="s">
        <v>107</v>
      </c>
      <c r="D191" s="92"/>
      <c r="E191" s="93"/>
      <c r="F191" s="10"/>
      <c r="G191" s="14">
        <v>2767.4</v>
      </c>
      <c r="H191" s="14">
        <v>0</v>
      </c>
      <c r="I191" s="14">
        <v>0</v>
      </c>
      <c r="J191" s="14">
        <v>115.7</v>
      </c>
      <c r="K191" s="14">
        <v>857.4</v>
      </c>
      <c r="L191" s="14">
        <v>467.5</v>
      </c>
      <c r="M191" s="14">
        <v>578.9</v>
      </c>
      <c r="N191" s="14">
        <v>431.9</v>
      </c>
      <c r="O191" s="14">
        <v>82.5</v>
      </c>
      <c r="P191" s="14">
        <v>233.5</v>
      </c>
      <c r="Q191" s="97"/>
      <c r="R191" s="92"/>
      <c r="S191" s="76"/>
      <c r="T191" s="3"/>
      <c r="U191" s="32"/>
      <c r="V191" s="34"/>
      <c r="W191" s="3"/>
      <c r="X191" s="34"/>
    </row>
    <row r="192" spans="1:24" ht="36" customHeight="1">
      <c r="A192" s="63"/>
      <c r="B192" s="81"/>
      <c r="C192" s="17" t="s">
        <v>112</v>
      </c>
      <c r="D192" s="92"/>
      <c r="E192" s="93"/>
      <c r="F192" s="10"/>
      <c r="G192" s="14">
        <v>517.1</v>
      </c>
      <c r="H192" s="14">
        <v>0</v>
      </c>
      <c r="I192" s="14">
        <v>0</v>
      </c>
      <c r="J192" s="14">
        <v>22.2</v>
      </c>
      <c r="K192" s="14">
        <v>135.5</v>
      </c>
      <c r="L192" s="14">
        <v>89.1</v>
      </c>
      <c r="M192" s="14">
        <v>126.8</v>
      </c>
      <c r="N192" s="14">
        <v>83.1</v>
      </c>
      <c r="O192" s="14">
        <v>15.7</v>
      </c>
      <c r="P192" s="14">
        <v>44.7</v>
      </c>
      <c r="Q192" s="97"/>
      <c r="R192" s="92"/>
      <c r="S192" s="76"/>
      <c r="T192" s="3"/>
      <c r="U192" s="32"/>
      <c r="V192" s="34"/>
      <c r="W192" s="3"/>
      <c r="X192" s="34"/>
    </row>
    <row r="193" spans="1:24" ht="21.95" customHeight="1">
      <c r="A193" s="63"/>
      <c r="B193" s="81"/>
      <c r="C193" s="17" t="s">
        <v>109</v>
      </c>
      <c r="D193" s="92"/>
      <c r="E193" s="93"/>
      <c r="F193" s="8"/>
      <c r="G193" s="14">
        <v>104.5</v>
      </c>
      <c r="H193" s="14">
        <v>0</v>
      </c>
      <c r="I193" s="14">
        <v>0</v>
      </c>
      <c r="J193" s="14">
        <v>0</v>
      </c>
      <c r="K193" s="14">
        <v>104.5</v>
      </c>
      <c r="L193" s="14">
        <v>0</v>
      </c>
      <c r="M193" s="14">
        <v>0</v>
      </c>
      <c r="N193" s="14">
        <v>0</v>
      </c>
      <c r="O193" s="14">
        <v>0</v>
      </c>
      <c r="P193" s="14">
        <v>0</v>
      </c>
      <c r="Q193" s="97"/>
      <c r="R193" s="92"/>
      <c r="S193" s="76"/>
      <c r="T193" s="3"/>
      <c r="U193" s="32"/>
      <c r="V193" s="34"/>
      <c r="W193" s="3"/>
      <c r="X193" s="34"/>
    </row>
    <row r="194" spans="1:24" ht="49.5" customHeight="1">
      <c r="A194" s="63">
        <v>2</v>
      </c>
      <c r="B194" s="81" t="s">
        <v>250</v>
      </c>
      <c r="C194" s="17" t="s">
        <v>111</v>
      </c>
      <c r="D194" s="92" t="s">
        <v>104</v>
      </c>
      <c r="E194" s="93" t="s">
        <v>110</v>
      </c>
      <c r="F194" s="1" t="s">
        <v>105</v>
      </c>
      <c r="G194" s="14">
        <f>G195+G196+G197</f>
        <v>7830.7</v>
      </c>
      <c r="H194" s="14">
        <f t="shared" ref="H194:P194" si="74">H195+H196+H197</f>
        <v>0</v>
      </c>
      <c r="I194" s="14">
        <f t="shared" si="74"/>
        <v>0</v>
      </c>
      <c r="J194" s="14">
        <f t="shared" si="74"/>
        <v>554</v>
      </c>
      <c r="K194" s="14">
        <f t="shared" si="74"/>
        <v>1270.4000000000001</v>
      </c>
      <c r="L194" s="14">
        <f t="shared" si="74"/>
        <v>1400.1000000000001</v>
      </c>
      <c r="M194" s="14">
        <f t="shared" si="74"/>
        <v>875.8</v>
      </c>
      <c r="N194" s="14">
        <f t="shared" si="74"/>
        <v>1138.0999999999999</v>
      </c>
      <c r="O194" s="14">
        <f t="shared" si="74"/>
        <v>971.19999999999993</v>
      </c>
      <c r="P194" s="14">
        <f t="shared" si="74"/>
        <v>1621.1000000000001</v>
      </c>
      <c r="Q194" s="97" t="s">
        <v>106</v>
      </c>
      <c r="R194" s="92" t="s">
        <v>252</v>
      </c>
      <c r="S194" s="76" t="s">
        <v>282</v>
      </c>
      <c r="T194" s="3"/>
      <c r="U194" s="33"/>
      <c r="V194" s="34"/>
      <c r="W194" s="3"/>
      <c r="X194" s="34"/>
    </row>
    <row r="195" spans="1:24" ht="13.5" customHeight="1">
      <c r="A195" s="63"/>
      <c r="B195" s="81"/>
      <c r="C195" s="17" t="s">
        <v>107</v>
      </c>
      <c r="D195" s="92"/>
      <c r="E195" s="93"/>
      <c r="F195" s="10"/>
      <c r="G195" s="14">
        <f>H195+I195+J195+K195+L195+M195+N195+O195+P195</f>
        <v>6384.4</v>
      </c>
      <c r="H195" s="14">
        <v>0</v>
      </c>
      <c r="I195" s="14">
        <v>0</v>
      </c>
      <c r="J195" s="14">
        <v>431.3</v>
      </c>
      <c r="K195" s="14">
        <v>1029</v>
      </c>
      <c r="L195" s="14">
        <v>1097.9000000000001</v>
      </c>
      <c r="M195" s="14">
        <v>709.6</v>
      </c>
      <c r="N195" s="14">
        <v>939.9</v>
      </c>
      <c r="O195" s="14">
        <v>815.8</v>
      </c>
      <c r="P195" s="14">
        <v>1360.9</v>
      </c>
      <c r="Q195" s="97"/>
      <c r="R195" s="92"/>
      <c r="S195" s="76"/>
      <c r="T195" s="3"/>
      <c r="U195" s="32"/>
      <c r="V195" s="34"/>
      <c r="W195" s="3"/>
      <c r="X195" s="34"/>
    </row>
    <row r="196" spans="1:24" ht="24" customHeight="1">
      <c r="A196" s="63"/>
      <c r="B196" s="81"/>
      <c r="C196" s="17" t="s">
        <v>112</v>
      </c>
      <c r="D196" s="92"/>
      <c r="E196" s="93"/>
      <c r="F196" s="10"/>
      <c r="G196" s="14">
        <f>H196+I196+J196+K196+L196+M196+N196+O196+P196</f>
        <v>1446.3000000000002</v>
      </c>
      <c r="H196" s="14">
        <v>0</v>
      </c>
      <c r="I196" s="14">
        <v>0</v>
      </c>
      <c r="J196" s="14">
        <v>122.7</v>
      </c>
      <c r="K196" s="14">
        <v>241.4</v>
      </c>
      <c r="L196" s="14">
        <v>302.2</v>
      </c>
      <c r="M196" s="14">
        <v>166.2</v>
      </c>
      <c r="N196" s="14">
        <v>198.2</v>
      </c>
      <c r="O196" s="14">
        <v>155.4</v>
      </c>
      <c r="P196" s="14">
        <v>260.2</v>
      </c>
      <c r="Q196" s="97"/>
      <c r="R196" s="92"/>
      <c r="S196" s="76"/>
      <c r="T196" s="3"/>
      <c r="U196" s="32"/>
      <c r="V196" s="34"/>
      <c r="W196" s="3"/>
      <c r="X196" s="34"/>
    </row>
    <row r="197" spans="1:24" ht="15.75" customHeight="1">
      <c r="A197" s="63"/>
      <c r="B197" s="81"/>
      <c r="C197" s="17" t="s">
        <v>109</v>
      </c>
      <c r="D197" s="92"/>
      <c r="E197" s="93"/>
      <c r="F197" s="8"/>
      <c r="G197" s="14">
        <v>0</v>
      </c>
      <c r="H197" s="14">
        <v>0</v>
      </c>
      <c r="I197" s="14">
        <v>0</v>
      </c>
      <c r="J197" s="14">
        <v>0</v>
      </c>
      <c r="K197" s="14">
        <v>0</v>
      </c>
      <c r="L197" s="14">
        <v>0</v>
      </c>
      <c r="M197" s="14">
        <v>0</v>
      </c>
      <c r="N197" s="14">
        <v>0</v>
      </c>
      <c r="O197" s="14">
        <v>0</v>
      </c>
      <c r="P197" s="14">
        <v>0</v>
      </c>
      <c r="Q197" s="97"/>
      <c r="R197" s="92"/>
      <c r="S197" s="76"/>
      <c r="T197" s="3"/>
      <c r="U197" s="32"/>
      <c r="V197" s="34"/>
      <c r="W197" s="3"/>
      <c r="X197" s="34"/>
    </row>
    <row r="198" spans="1:24" ht="40.5" customHeight="1">
      <c r="A198" s="95" t="s">
        <v>84</v>
      </c>
      <c r="B198" s="117"/>
      <c r="C198" s="117"/>
      <c r="D198" s="117"/>
      <c r="E198" s="117"/>
      <c r="F198" s="117"/>
      <c r="G198" s="117"/>
      <c r="H198" s="117"/>
      <c r="I198" s="117"/>
      <c r="J198" s="117"/>
      <c r="K198" s="117"/>
      <c r="L198" s="117"/>
      <c r="M198" s="117"/>
      <c r="N198" s="117"/>
      <c r="O198" s="117"/>
      <c r="P198" s="117"/>
      <c r="Q198" s="117"/>
      <c r="R198" s="117"/>
      <c r="S198" s="117"/>
    </row>
    <row r="199" spans="1:24" ht="15.75">
      <c r="A199" s="63"/>
      <c r="B199" s="74"/>
      <c r="C199" s="16" t="s">
        <v>111</v>
      </c>
      <c r="D199" s="4"/>
      <c r="E199" s="115"/>
      <c r="F199" s="8"/>
      <c r="G199" s="13">
        <f t="shared" ref="G199:P199" si="75">G204+G225</f>
        <v>24990.5</v>
      </c>
      <c r="H199" s="13">
        <f t="shared" si="75"/>
        <v>610.59999999999991</v>
      </c>
      <c r="I199" s="13">
        <f t="shared" si="75"/>
        <v>555</v>
      </c>
      <c r="J199" s="13">
        <f t="shared" si="75"/>
        <v>1027.7</v>
      </c>
      <c r="K199" s="13">
        <f t="shared" si="75"/>
        <v>3945.8</v>
      </c>
      <c r="L199" s="13">
        <f t="shared" si="75"/>
        <v>3701.2</v>
      </c>
      <c r="M199" s="13">
        <f t="shared" si="75"/>
        <v>3712.5</v>
      </c>
      <c r="N199" s="13">
        <f t="shared" si="75"/>
        <v>3509.1</v>
      </c>
      <c r="O199" s="13">
        <f t="shared" si="75"/>
        <v>3967.5999999999995</v>
      </c>
      <c r="P199" s="13">
        <f t="shared" si="75"/>
        <v>3961</v>
      </c>
      <c r="Q199" s="116" t="s">
        <v>185</v>
      </c>
      <c r="R199" s="36"/>
      <c r="S199" s="72"/>
    </row>
    <row r="200" spans="1:24" ht="15.75">
      <c r="A200" s="63"/>
      <c r="B200" s="74"/>
      <c r="C200" s="16" t="s">
        <v>107</v>
      </c>
      <c r="D200" s="4"/>
      <c r="E200" s="66"/>
      <c r="F200" s="8"/>
      <c r="G200" s="13">
        <f t="shared" ref="G200:P200" si="76">G205+G226</f>
        <v>19317.7</v>
      </c>
      <c r="H200" s="13">
        <f t="shared" si="76"/>
        <v>405.29999999999995</v>
      </c>
      <c r="I200" s="13">
        <f t="shared" si="76"/>
        <v>365.7</v>
      </c>
      <c r="J200" s="13">
        <f t="shared" si="76"/>
        <v>767</v>
      </c>
      <c r="K200" s="13">
        <f t="shared" si="76"/>
        <v>3063.8</v>
      </c>
      <c r="L200" s="13">
        <f t="shared" si="76"/>
        <v>2884.3999999999996</v>
      </c>
      <c r="M200" s="13">
        <f t="shared" si="76"/>
        <v>2816.9</v>
      </c>
      <c r="N200" s="13">
        <f t="shared" si="76"/>
        <v>2713.1000000000004</v>
      </c>
      <c r="O200" s="13">
        <f t="shared" si="76"/>
        <v>3105.7</v>
      </c>
      <c r="P200" s="13">
        <f t="shared" si="76"/>
        <v>3195.8</v>
      </c>
      <c r="Q200" s="88"/>
      <c r="R200" s="36"/>
      <c r="S200" s="72"/>
    </row>
    <row r="201" spans="1:24" ht="25.5">
      <c r="A201" s="63"/>
      <c r="B201" s="74"/>
      <c r="C201" s="16" t="s">
        <v>112</v>
      </c>
      <c r="D201" s="4"/>
      <c r="E201" s="66"/>
      <c r="F201" s="8"/>
      <c r="G201" s="13">
        <f t="shared" ref="G201:P201" si="77">G206+G227</f>
        <v>4212.8</v>
      </c>
      <c r="H201" s="13">
        <f t="shared" si="77"/>
        <v>65.3</v>
      </c>
      <c r="I201" s="13">
        <f t="shared" si="77"/>
        <v>49.3</v>
      </c>
      <c r="J201" s="13">
        <f t="shared" si="77"/>
        <v>110.69999999999999</v>
      </c>
      <c r="K201" s="13">
        <f t="shared" si="77"/>
        <v>718</v>
      </c>
      <c r="L201" s="13">
        <f t="shared" si="77"/>
        <v>643.6</v>
      </c>
      <c r="M201" s="13">
        <f t="shared" si="77"/>
        <v>722.4</v>
      </c>
      <c r="N201" s="13">
        <f t="shared" si="77"/>
        <v>622.79999999999995</v>
      </c>
      <c r="O201" s="13">
        <f t="shared" si="77"/>
        <v>688.7</v>
      </c>
      <c r="P201" s="13">
        <f t="shared" si="77"/>
        <v>592</v>
      </c>
      <c r="Q201" s="88"/>
      <c r="R201" s="36"/>
      <c r="S201" s="72"/>
    </row>
    <row r="202" spans="1:24" ht="25.5">
      <c r="A202" s="63"/>
      <c r="B202" s="74"/>
      <c r="C202" s="16" t="s">
        <v>109</v>
      </c>
      <c r="D202" s="4"/>
      <c r="E202" s="67"/>
      <c r="F202" s="8"/>
      <c r="G202" s="13">
        <f t="shared" ref="G202:P202" si="78">G207+G228</f>
        <v>1460</v>
      </c>
      <c r="H202" s="13">
        <f t="shared" si="78"/>
        <v>140</v>
      </c>
      <c r="I202" s="13">
        <f t="shared" si="78"/>
        <v>140</v>
      </c>
      <c r="J202" s="13">
        <f t="shared" si="78"/>
        <v>150</v>
      </c>
      <c r="K202" s="13">
        <f t="shared" si="78"/>
        <v>164</v>
      </c>
      <c r="L202" s="13">
        <f t="shared" si="78"/>
        <v>173.2</v>
      </c>
      <c r="M202" s="13">
        <f t="shared" si="78"/>
        <v>173.2</v>
      </c>
      <c r="N202" s="13">
        <f t="shared" si="78"/>
        <v>173.2</v>
      </c>
      <c r="O202" s="13">
        <f t="shared" si="78"/>
        <v>173.2</v>
      </c>
      <c r="P202" s="13">
        <f t="shared" si="78"/>
        <v>173.2</v>
      </c>
      <c r="Q202" s="88"/>
      <c r="R202" s="36"/>
      <c r="S202" s="72"/>
    </row>
    <row r="203" spans="1:24" ht="17.25" customHeight="1">
      <c r="A203" s="77" t="s">
        <v>186</v>
      </c>
      <c r="B203" s="78"/>
      <c r="C203" s="78"/>
      <c r="D203" s="78"/>
      <c r="E203" s="78"/>
      <c r="F203" s="78"/>
      <c r="G203" s="78"/>
      <c r="H203" s="78"/>
      <c r="I203" s="78"/>
      <c r="J203" s="78"/>
      <c r="K203" s="78"/>
      <c r="L203" s="78"/>
      <c r="M203" s="78"/>
      <c r="N203" s="78"/>
      <c r="O203" s="78"/>
      <c r="P203" s="78"/>
      <c r="Q203" s="78"/>
      <c r="R203" s="78"/>
      <c r="S203" s="78"/>
    </row>
    <row r="204" spans="1:24" ht="15.75">
      <c r="A204" s="63"/>
      <c r="B204" s="68"/>
      <c r="C204" s="16" t="s">
        <v>111</v>
      </c>
      <c r="D204" s="4"/>
      <c r="E204" s="65"/>
      <c r="F204" s="8"/>
      <c r="G204" s="13">
        <f t="shared" ref="G204:P204" si="79">G208+G212+G216+G220</f>
        <v>13870.7</v>
      </c>
      <c r="H204" s="13">
        <f t="shared" si="79"/>
        <v>0</v>
      </c>
      <c r="I204" s="13">
        <f t="shared" si="79"/>
        <v>0</v>
      </c>
      <c r="J204" s="13">
        <f t="shared" si="79"/>
        <v>116.4</v>
      </c>
      <c r="K204" s="13">
        <f t="shared" si="79"/>
        <v>2520.8000000000002</v>
      </c>
      <c r="L204" s="13">
        <f t="shared" si="79"/>
        <v>2273.6</v>
      </c>
      <c r="M204" s="13">
        <f t="shared" si="79"/>
        <v>2085.1999999999998</v>
      </c>
      <c r="N204" s="13">
        <f t="shared" si="79"/>
        <v>1944.6999999999998</v>
      </c>
      <c r="O204" s="13">
        <f t="shared" si="79"/>
        <v>2626.2</v>
      </c>
      <c r="P204" s="13">
        <f t="shared" si="79"/>
        <v>2303.8000000000002</v>
      </c>
      <c r="Q204" s="72" t="s">
        <v>106</v>
      </c>
      <c r="R204" s="36"/>
      <c r="S204" s="72"/>
    </row>
    <row r="205" spans="1:24" ht="15.75">
      <c r="A205" s="63"/>
      <c r="B205" s="68"/>
      <c r="C205" s="16" t="s">
        <v>107</v>
      </c>
      <c r="D205" s="4"/>
      <c r="E205" s="66"/>
      <c r="F205" s="8"/>
      <c r="G205" s="13">
        <f t="shared" ref="G205:P205" si="80">G209+G213+G217+G221</f>
        <v>10732.2</v>
      </c>
      <c r="H205" s="13">
        <f t="shared" si="80"/>
        <v>0</v>
      </c>
      <c r="I205" s="13">
        <f t="shared" si="80"/>
        <v>0</v>
      </c>
      <c r="J205" s="13">
        <f t="shared" si="80"/>
        <v>87</v>
      </c>
      <c r="K205" s="13">
        <f t="shared" si="80"/>
        <v>1922</v>
      </c>
      <c r="L205" s="13">
        <f t="shared" si="80"/>
        <v>1789.1999999999998</v>
      </c>
      <c r="M205" s="13">
        <f t="shared" si="80"/>
        <v>1542.8</v>
      </c>
      <c r="N205" s="13">
        <f t="shared" si="80"/>
        <v>1461.9</v>
      </c>
      <c r="O205" s="13">
        <f t="shared" si="80"/>
        <v>2077.5</v>
      </c>
      <c r="P205" s="13">
        <f t="shared" si="80"/>
        <v>1851.8000000000002</v>
      </c>
      <c r="Q205" s="72"/>
      <c r="R205" s="36"/>
      <c r="S205" s="72"/>
    </row>
    <row r="206" spans="1:24" ht="25.5">
      <c r="A206" s="63"/>
      <c r="B206" s="68"/>
      <c r="C206" s="16" t="s">
        <v>112</v>
      </c>
      <c r="D206" s="4"/>
      <c r="E206" s="66"/>
      <c r="F206" s="8"/>
      <c r="G206" s="13">
        <f t="shared" ref="G206:P206" si="81">G210+G214+G218+G222</f>
        <v>3138.5</v>
      </c>
      <c r="H206" s="13">
        <f t="shared" si="81"/>
        <v>0</v>
      </c>
      <c r="I206" s="13">
        <f t="shared" si="81"/>
        <v>0</v>
      </c>
      <c r="J206" s="13">
        <f t="shared" si="81"/>
        <v>29.4</v>
      </c>
      <c r="K206" s="13">
        <f t="shared" si="81"/>
        <v>598.79999999999995</v>
      </c>
      <c r="L206" s="13">
        <f t="shared" si="81"/>
        <v>484.4</v>
      </c>
      <c r="M206" s="13">
        <f t="shared" si="81"/>
        <v>542.4</v>
      </c>
      <c r="N206" s="13">
        <f t="shared" si="81"/>
        <v>482.79999999999995</v>
      </c>
      <c r="O206" s="13">
        <f t="shared" si="81"/>
        <v>548.70000000000005</v>
      </c>
      <c r="P206" s="13">
        <f t="shared" si="81"/>
        <v>452</v>
      </c>
      <c r="Q206" s="72"/>
      <c r="R206" s="36"/>
      <c r="S206" s="72"/>
    </row>
    <row r="207" spans="1:24" ht="25.5">
      <c r="A207" s="63"/>
      <c r="B207" s="68"/>
      <c r="C207" s="16" t="s">
        <v>109</v>
      </c>
      <c r="D207" s="4"/>
      <c r="E207" s="67"/>
      <c r="F207" s="8"/>
      <c r="G207" s="13">
        <f t="shared" ref="G207:P207" si="82">G211+G215+G219+G223</f>
        <v>0</v>
      </c>
      <c r="H207" s="13">
        <f t="shared" si="82"/>
        <v>0</v>
      </c>
      <c r="I207" s="13">
        <f t="shared" si="82"/>
        <v>0</v>
      </c>
      <c r="J207" s="13">
        <f t="shared" si="82"/>
        <v>0</v>
      </c>
      <c r="K207" s="13">
        <f t="shared" si="82"/>
        <v>0</v>
      </c>
      <c r="L207" s="13">
        <f t="shared" si="82"/>
        <v>0</v>
      </c>
      <c r="M207" s="13">
        <f t="shared" si="82"/>
        <v>0</v>
      </c>
      <c r="N207" s="13">
        <f t="shared" si="82"/>
        <v>0</v>
      </c>
      <c r="O207" s="13">
        <f t="shared" si="82"/>
        <v>0</v>
      </c>
      <c r="P207" s="13">
        <f t="shared" si="82"/>
        <v>0</v>
      </c>
      <c r="Q207" s="72"/>
      <c r="R207" s="36"/>
      <c r="S207" s="72"/>
    </row>
    <row r="208" spans="1:24" ht="30.75" customHeight="1">
      <c r="A208" s="63">
        <v>3</v>
      </c>
      <c r="B208" s="81" t="s">
        <v>283</v>
      </c>
      <c r="C208" s="17" t="s">
        <v>111</v>
      </c>
      <c r="D208" s="92"/>
      <c r="E208" s="93" t="s">
        <v>110</v>
      </c>
      <c r="F208" s="1" t="s">
        <v>113</v>
      </c>
      <c r="G208" s="29">
        <f>G209+G210+G211</f>
        <v>1343.7</v>
      </c>
      <c r="H208" s="29">
        <f t="shared" ref="H208:P208" si="83">H209+H210+H211</f>
        <v>0</v>
      </c>
      <c r="I208" s="29">
        <f t="shared" si="83"/>
        <v>0</v>
      </c>
      <c r="J208" s="29">
        <f t="shared" si="83"/>
        <v>81.3</v>
      </c>
      <c r="K208" s="29">
        <f t="shared" si="83"/>
        <v>153.89999999999998</v>
      </c>
      <c r="L208" s="29">
        <f t="shared" si="83"/>
        <v>322.5</v>
      </c>
      <c r="M208" s="29">
        <f t="shared" si="83"/>
        <v>461.4</v>
      </c>
      <c r="N208" s="29">
        <f t="shared" si="83"/>
        <v>324.60000000000002</v>
      </c>
      <c r="O208" s="29">
        <f t="shared" si="83"/>
        <v>0</v>
      </c>
      <c r="P208" s="29">
        <f t="shared" si="83"/>
        <v>0</v>
      </c>
      <c r="Q208" s="97" t="s">
        <v>106</v>
      </c>
      <c r="R208" s="62" t="s">
        <v>296</v>
      </c>
      <c r="S208" s="76" t="s">
        <v>284</v>
      </c>
      <c r="T208" s="34"/>
      <c r="U208" s="34"/>
      <c r="V208" s="34"/>
      <c r="W208" s="34"/>
      <c r="X208" s="34"/>
    </row>
    <row r="209" spans="1:24" ht="23.25" customHeight="1">
      <c r="A209" s="63"/>
      <c r="B209" s="81"/>
      <c r="C209" s="17" t="s">
        <v>107</v>
      </c>
      <c r="D209" s="92"/>
      <c r="E209" s="118"/>
      <c r="F209" s="10"/>
      <c r="G209" s="29">
        <v>1005.1</v>
      </c>
      <c r="H209" s="29">
        <v>0</v>
      </c>
      <c r="I209" s="29">
        <v>0</v>
      </c>
      <c r="J209" s="29">
        <v>57.9</v>
      </c>
      <c r="K209" s="29">
        <v>129.19999999999999</v>
      </c>
      <c r="L209" s="29">
        <v>270.3</v>
      </c>
      <c r="M209" s="29">
        <v>333.5</v>
      </c>
      <c r="N209" s="29">
        <v>214.2</v>
      </c>
      <c r="O209" s="29">
        <v>0</v>
      </c>
      <c r="P209" s="29">
        <v>0</v>
      </c>
      <c r="Q209" s="97"/>
      <c r="R209" s="62"/>
      <c r="S209" s="76"/>
      <c r="T209" s="34"/>
      <c r="U209" s="34"/>
      <c r="V209" s="34"/>
      <c r="W209" s="34"/>
      <c r="X209" s="34"/>
    </row>
    <row r="210" spans="1:24" ht="35.25" customHeight="1">
      <c r="A210" s="63"/>
      <c r="B210" s="81"/>
      <c r="C210" s="17" t="s">
        <v>112</v>
      </c>
      <c r="D210" s="92"/>
      <c r="E210" s="118"/>
      <c r="F210" s="10"/>
      <c r="G210" s="29">
        <v>338.6</v>
      </c>
      <c r="H210" s="29">
        <v>0</v>
      </c>
      <c r="I210" s="29">
        <v>0</v>
      </c>
      <c r="J210" s="29">
        <v>23.4</v>
      </c>
      <c r="K210" s="29">
        <v>24.7</v>
      </c>
      <c r="L210" s="29">
        <v>52.2</v>
      </c>
      <c r="M210" s="29">
        <v>127.9</v>
      </c>
      <c r="N210" s="29">
        <v>110.4</v>
      </c>
      <c r="O210" s="29">
        <v>0</v>
      </c>
      <c r="P210" s="29">
        <v>0</v>
      </c>
      <c r="Q210" s="97"/>
      <c r="R210" s="62"/>
      <c r="S210" s="76"/>
      <c r="T210" s="34"/>
      <c r="U210" s="34"/>
      <c r="V210" s="34"/>
      <c r="W210" s="34"/>
      <c r="X210" s="34"/>
    </row>
    <row r="211" spans="1:24" ht="26.25" customHeight="1">
      <c r="A211" s="63"/>
      <c r="B211" s="81"/>
      <c r="C211" s="17" t="s">
        <v>109</v>
      </c>
      <c r="D211" s="92"/>
      <c r="E211" s="118"/>
      <c r="F211" s="10"/>
      <c r="G211" s="29">
        <v>0</v>
      </c>
      <c r="H211" s="29">
        <v>0</v>
      </c>
      <c r="I211" s="29">
        <v>0</v>
      </c>
      <c r="J211" s="29">
        <v>0</v>
      </c>
      <c r="K211" s="29">
        <v>0</v>
      </c>
      <c r="L211" s="29">
        <v>0</v>
      </c>
      <c r="M211" s="29">
        <v>0</v>
      </c>
      <c r="N211" s="29">
        <v>0</v>
      </c>
      <c r="O211" s="29">
        <v>0</v>
      </c>
      <c r="P211" s="29">
        <v>0</v>
      </c>
      <c r="Q211" s="97"/>
      <c r="R211" s="62"/>
      <c r="S211" s="76"/>
      <c r="T211" s="34"/>
      <c r="U211" s="34"/>
      <c r="V211" s="34"/>
      <c r="W211" s="34"/>
      <c r="X211" s="34"/>
    </row>
    <row r="212" spans="1:24" ht="26.25" customHeight="1">
      <c r="A212" s="63">
        <v>4</v>
      </c>
      <c r="B212" s="81" t="s">
        <v>285</v>
      </c>
      <c r="C212" s="17" t="s">
        <v>111</v>
      </c>
      <c r="D212" s="92"/>
      <c r="E212" s="93" t="s">
        <v>110</v>
      </c>
      <c r="F212" s="1" t="s">
        <v>113</v>
      </c>
      <c r="G212" s="29">
        <f>G213+G214+G215</f>
        <v>5691.3</v>
      </c>
      <c r="H212" s="29">
        <f t="shared" ref="H212:P212" si="84">H213+H214+H215</f>
        <v>0</v>
      </c>
      <c r="I212" s="29">
        <f t="shared" si="84"/>
        <v>0</v>
      </c>
      <c r="J212" s="29">
        <f t="shared" si="84"/>
        <v>35.1</v>
      </c>
      <c r="K212" s="29">
        <f t="shared" si="84"/>
        <v>1217.0999999999999</v>
      </c>
      <c r="L212" s="29">
        <f t="shared" si="84"/>
        <v>944</v>
      </c>
      <c r="M212" s="29">
        <f t="shared" si="84"/>
        <v>1067.5</v>
      </c>
      <c r="N212" s="29">
        <f t="shared" si="84"/>
        <v>836</v>
      </c>
      <c r="O212" s="29">
        <f t="shared" si="84"/>
        <v>882.3</v>
      </c>
      <c r="P212" s="29">
        <f t="shared" si="84"/>
        <v>709.3</v>
      </c>
      <c r="Q212" s="97" t="s">
        <v>106</v>
      </c>
      <c r="R212" s="62" t="s">
        <v>295</v>
      </c>
      <c r="S212" s="76" t="s">
        <v>286</v>
      </c>
      <c r="T212" s="34"/>
      <c r="U212" s="34"/>
      <c r="V212" s="34"/>
      <c r="W212" s="34"/>
      <c r="X212" s="34"/>
    </row>
    <row r="213" spans="1:24" ht="26.25" customHeight="1">
      <c r="A213" s="63"/>
      <c r="B213" s="81"/>
      <c r="C213" s="17" t="s">
        <v>107</v>
      </c>
      <c r="D213" s="92"/>
      <c r="E213" s="93"/>
      <c r="F213" s="10"/>
      <c r="G213" s="29">
        <v>4013.9</v>
      </c>
      <c r="H213" s="29">
        <v>0</v>
      </c>
      <c r="I213" s="29">
        <v>0</v>
      </c>
      <c r="J213" s="29">
        <v>29.1</v>
      </c>
      <c r="K213" s="29">
        <v>851.3</v>
      </c>
      <c r="L213" s="29">
        <v>674</v>
      </c>
      <c r="M213" s="29">
        <v>742</v>
      </c>
      <c r="N213" s="29">
        <v>591.5</v>
      </c>
      <c r="O213" s="29">
        <v>613.1</v>
      </c>
      <c r="P213" s="29">
        <v>512.9</v>
      </c>
      <c r="Q213" s="97"/>
      <c r="R213" s="62"/>
      <c r="S213" s="76"/>
      <c r="T213" s="34"/>
      <c r="U213" s="34"/>
      <c r="V213" s="34"/>
      <c r="W213" s="34"/>
      <c r="X213" s="34"/>
    </row>
    <row r="214" spans="1:24" ht="26.25" customHeight="1">
      <c r="A214" s="63"/>
      <c r="B214" s="81"/>
      <c r="C214" s="17" t="s">
        <v>112</v>
      </c>
      <c r="D214" s="92"/>
      <c r="E214" s="93"/>
      <c r="F214" s="10"/>
      <c r="G214" s="29">
        <f>H214++I214+J214+K214+L214+M214+N214+O214+P214</f>
        <v>1677.4</v>
      </c>
      <c r="H214" s="29">
        <v>0</v>
      </c>
      <c r="I214" s="29">
        <v>0</v>
      </c>
      <c r="J214" s="29">
        <v>6</v>
      </c>
      <c r="K214" s="29">
        <v>365.8</v>
      </c>
      <c r="L214" s="29">
        <v>270</v>
      </c>
      <c r="M214" s="29">
        <v>325.5</v>
      </c>
      <c r="N214" s="29">
        <v>244.5</v>
      </c>
      <c r="O214" s="29">
        <v>269.2</v>
      </c>
      <c r="P214" s="29">
        <v>196.4</v>
      </c>
      <c r="Q214" s="97"/>
      <c r="R214" s="62"/>
      <c r="S214" s="76"/>
      <c r="T214" s="34"/>
      <c r="U214" s="34"/>
      <c r="V214" s="34"/>
      <c r="W214" s="34"/>
      <c r="X214" s="34"/>
    </row>
    <row r="215" spans="1:24" ht="26.25" customHeight="1">
      <c r="A215" s="63"/>
      <c r="B215" s="81"/>
      <c r="C215" s="17" t="s">
        <v>109</v>
      </c>
      <c r="D215" s="92"/>
      <c r="E215" s="93"/>
      <c r="F215" s="10"/>
      <c r="G215" s="29">
        <v>0</v>
      </c>
      <c r="H215" s="29">
        <v>0</v>
      </c>
      <c r="I215" s="29">
        <v>0</v>
      </c>
      <c r="J215" s="29">
        <v>0</v>
      </c>
      <c r="K215" s="29">
        <v>0</v>
      </c>
      <c r="L215" s="29">
        <v>0</v>
      </c>
      <c r="M215" s="29">
        <v>0</v>
      </c>
      <c r="N215" s="29">
        <v>0</v>
      </c>
      <c r="O215" s="29">
        <v>0</v>
      </c>
      <c r="P215" s="29">
        <v>0</v>
      </c>
      <c r="Q215" s="97"/>
      <c r="R215" s="62"/>
      <c r="S215" s="76"/>
      <c r="T215" s="34"/>
      <c r="U215" s="34"/>
      <c r="V215" s="34"/>
      <c r="W215" s="34"/>
      <c r="X215" s="34"/>
    </row>
    <row r="216" spans="1:24" ht="26.25" customHeight="1">
      <c r="A216" s="63">
        <v>5</v>
      </c>
      <c r="B216" s="81" t="s">
        <v>287</v>
      </c>
      <c r="C216" s="17" t="s">
        <v>111</v>
      </c>
      <c r="D216" s="92"/>
      <c r="E216" s="93" t="s">
        <v>294</v>
      </c>
      <c r="F216" s="1" t="s">
        <v>113</v>
      </c>
      <c r="G216" s="29">
        <f>G217+G218+G219</f>
        <v>34.799999999999997</v>
      </c>
      <c r="H216" s="29">
        <f t="shared" ref="H216:P216" si="85">H217+H218+H219</f>
        <v>0</v>
      </c>
      <c r="I216" s="29">
        <f t="shared" si="85"/>
        <v>0</v>
      </c>
      <c r="J216" s="29">
        <f t="shared" si="85"/>
        <v>0</v>
      </c>
      <c r="K216" s="29">
        <v>34.799999999999997</v>
      </c>
      <c r="L216" s="29">
        <f t="shared" si="85"/>
        <v>0</v>
      </c>
      <c r="M216" s="29">
        <f t="shared" si="85"/>
        <v>0</v>
      </c>
      <c r="N216" s="29">
        <f t="shared" si="85"/>
        <v>0</v>
      </c>
      <c r="O216" s="29">
        <f t="shared" si="85"/>
        <v>0</v>
      </c>
      <c r="P216" s="29">
        <f t="shared" si="85"/>
        <v>0</v>
      </c>
      <c r="Q216" s="97" t="s">
        <v>288</v>
      </c>
      <c r="R216" s="62"/>
      <c r="S216" s="76" t="s">
        <v>289</v>
      </c>
      <c r="T216" s="34"/>
      <c r="U216" s="34"/>
      <c r="V216" s="34"/>
      <c r="W216" s="34"/>
      <c r="X216" s="34"/>
    </row>
    <row r="217" spans="1:24" ht="26.25" customHeight="1">
      <c r="A217" s="63"/>
      <c r="B217" s="81"/>
      <c r="C217" s="17" t="s">
        <v>107</v>
      </c>
      <c r="D217" s="92"/>
      <c r="E217" s="93"/>
      <c r="F217" s="10"/>
      <c r="G217" s="29">
        <v>22.9</v>
      </c>
      <c r="H217" s="29">
        <v>0</v>
      </c>
      <c r="I217" s="29">
        <v>0</v>
      </c>
      <c r="J217" s="29">
        <v>0</v>
      </c>
      <c r="K217" s="29">
        <v>22.9</v>
      </c>
      <c r="L217" s="29">
        <v>0</v>
      </c>
      <c r="M217" s="29">
        <v>0</v>
      </c>
      <c r="N217" s="29">
        <v>0</v>
      </c>
      <c r="O217" s="29">
        <v>0</v>
      </c>
      <c r="P217" s="29">
        <v>0</v>
      </c>
      <c r="Q217" s="97"/>
      <c r="R217" s="62"/>
      <c r="S217" s="76"/>
      <c r="T217" s="34"/>
      <c r="U217" s="34"/>
      <c r="V217" s="34"/>
      <c r="W217" s="34"/>
      <c r="X217" s="34"/>
    </row>
    <row r="218" spans="1:24" ht="26.25" customHeight="1">
      <c r="A218" s="63"/>
      <c r="B218" s="81"/>
      <c r="C218" s="17" t="s">
        <v>112</v>
      </c>
      <c r="D218" s="92"/>
      <c r="E218" s="93"/>
      <c r="F218" s="10"/>
      <c r="G218" s="29">
        <v>11.9</v>
      </c>
      <c r="H218" s="29">
        <v>0</v>
      </c>
      <c r="I218" s="29">
        <v>0</v>
      </c>
      <c r="J218" s="29">
        <v>0</v>
      </c>
      <c r="K218" s="29">
        <v>11.9</v>
      </c>
      <c r="L218" s="29">
        <v>0</v>
      </c>
      <c r="M218" s="29">
        <v>0</v>
      </c>
      <c r="N218" s="29">
        <v>0</v>
      </c>
      <c r="O218" s="29">
        <v>0</v>
      </c>
      <c r="P218" s="29">
        <v>0</v>
      </c>
      <c r="Q218" s="97"/>
      <c r="R218" s="62"/>
      <c r="S218" s="76"/>
      <c r="T218" s="34"/>
      <c r="U218" s="34"/>
      <c r="V218" s="34"/>
      <c r="W218" s="34"/>
      <c r="X218" s="34"/>
    </row>
    <row r="219" spans="1:24" ht="26.25" customHeight="1">
      <c r="A219" s="63"/>
      <c r="B219" s="81"/>
      <c r="C219" s="17" t="s">
        <v>109</v>
      </c>
      <c r="D219" s="92"/>
      <c r="E219" s="93"/>
      <c r="F219" s="10"/>
      <c r="G219" s="29">
        <v>0</v>
      </c>
      <c r="H219" s="29">
        <v>0</v>
      </c>
      <c r="I219" s="29">
        <v>0</v>
      </c>
      <c r="J219" s="29">
        <v>0</v>
      </c>
      <c r="K219" s="29">
        <v>0</v>
      </c>
      <c r="L219" s="29">
        <v>0</v>
      </c>
      <c r="M219" s="29">
        <v>0</v>
      </c>
      <c r="N219" s="29">
        <v>0</v>
      </c>
      <c r="O219" s="29">
        <v>0</v>
      </c>
      <c r="P219" s="29">
        <v>0</v>
      </c>
      <c r="Q219" s="97"/>
      <c r="R219" s="62"/>
      <c r="S219" s="76"/>
      <c r="T219" s="34"/>
      <c r="U219" s="34"/>
      <c r="V219" s="34"/>
      <c r="W219" s="34"/>
      <c r="X219" s="34"/>
    </row>
    <row r="220" spans="1:24" ht="49.5" customHeight="1">
      <c r="A220" s="63">
        <v>6</v>
      </c>
      <c r="B220" s="81" t="s">
        <v>251</v>
      </c>
      <c r="C220" s="17" t="s">
        <v>111</v>
      </c>
      <c r="D220" s="92" t="s">
        <v>104</v>
      </c>
      <c r="E220" s="93" t="s">
        <v>110</v>
      </c>
      <c r="F220" s="1" t="s">
        <v>105</v>
      </c>
      <c r="G220" s="14">
        <f>G221+G222+G223</f>
        <v>6800.9</v>
      </c>
      <c r="H220" s="14">
        <f t="shared" ref="H220:P220" si="86">H221+H222+H223</f>
        <v>0</v>
      </c>
      <c r="I220" s="14">
        <f t="shared" si="86"/>
        <v>0</v>
      </c>
      <c r="J220" s="14">
        <f t="shared" si="86"/>
        <v>0</v>
      </c>
      <c r="K220" s="14">
        <f t="shared" si="86"/>
        <v>1115</v>
      </c>
      <c r="L220" s="14">
        <f t="shared" si="86"/>
        <v>1007.0999999999999</v>
      </c>
      <c r="M220" s="14">
        <f t="shared" si="86"/>
        <v>556.29999999999995</v>
      </c>
      <c r="N220" s="14">
        <f t="shared" si="86"/>
        <v>784.1</v>
      </c>
      <c r="O220" s="14">
        <f t="shared" si="86"/>
        <v>1743.9</v>
      </c>
      <c r="P220" s="14">
        <f t="shared" si="86"/>
        <v>1594.5</v>
      </c>
      <c r="Q220" s="97" t="s">
        <v>199</v>
      </c>
      <c r="R220" s="92" t="s">
        <v>253</v>
      </c>
      <c r="S220" s="76" t="s">
        <v>290</v>
      </c>
      <c r="T220" s="3"/>
      <c r="U220" s="33"/>
      <c r="V220" s="34"/>
      <c r="W220" s="3"/>
      <c r="X220" s="34"/>
    </row>
    <row r="221" spans="1:24" ht="13.5" customHeight="1">
      <c r="A221" s="63"/>
      <c r="B221" s="81"/>
      <c r="C221" s="17" t="s">
        <v>107</v>
      </c>
      <c r="D221" s="92"/>
      <c r="E221" s="93"/>
      <c r="F221" s="10"/>
      <c r="G221" s="14">
        <v>5690.3</v>
      </c>
      <c r="H221" s="14">
        <v>0</v>
      </c>
      <c r="I221" s="14">
        <v>0</v>
      </c>
      <c r="J221" s="14">
        <v>0</v>
      </c>
      <c r="K221" s="14">
        <v>918.6</v>
      </c>
      <c r="L221" s="14">
        <v>844.9</v>
      </c>
      <c r="M221" s="14">
        <v>467.3</v>
      </c>
      <c r="N221" s="14">
        <v>656.2</v>
      </c>
      <c r="O221" s="14">
        <v>1464.4</v>
      </c>
      <c r="P221" s="14">
        <v>1338.9</v>
      </c>
      <c r="Q221" s="97"/>
      <c r="R221" s="92"/>
      <c r="S221" s="76"/>
      <c r="T221" s="3"/>
      <c r="U221" s="32"/>
      <c r="V221" s="34"/>
      <c r="W221" s="3"/>
      <c r="X221" s="34"/>
    </row>
    <row r="222" spans="1:24" ht="24" customHeight="1">
      <c r="A222" s="63"/>
      <c r="B222" s="81"/>
      <c r="C222" s="17" t="s">
        <v>112</v>
      </c>
      <c r="D222" s="92"/>
      <c r="E222" s="93"/>
      <c r="F222" s="10"/>
      <c r="G222" s="14">
        <v>1110.5999999999999</v>
      </c>
      <c r="H222" s="14">
        <v>0</v>
      </c>
      <c r="I222" s="14">
        <v>0</v>
      </c>
      <c r="J222" s="14">
        <v>0</v>
      </c>
      <c r="K222" s="14">
        <v>196.4</v>
      </c>
      <c r="L222" s="14">
        <v>162.19999999999999</v>
      </c>
      <c r="M222" s="14">
        <v>89</v>
      </c>
      <c r="N222" s="14">
        <v>127.9</v>
      </c>
      <c r="O222" s="14">
        <v>279.5</v>
      </c>
      <c r="P222" s="14">
        <v>255.6</v>
      </c>
      <c r="Q222" s="97"/>
      <c r="R222" s="92"/>
      <c r="S222" s="76"/>
      <c r="T222" s="3"/>
      <c r="U222" s="32"/>
      <c r="V222" s="34"/>
      <c r="W222" s="3"/>
      <c r="X222" s="34"/>
    </row>
    <row r="223" spans="1:24" ht="15.75" customHeight="1">
      <c r="A223" s="63"/>
      <c r="B223" s="81"/>
      <c r="C223" s="17" t="s">
        <v>109</v>
      </c>
      <c r="D223" s="92"/>
      <c r="E223" s="93"/>
      <c r="F223" s="8"/>
      <c r="G223" s="14">
        <v>0</v>
      </c>
      <c r="H223" s="14">
        <v>0</v>
      </c>
      <c r="I223" s="14">
        <v>0</v>
      </c>
      <c r="J223" s="14">
        <v>0</v>
      </c>
      <c r="K223" s="14">
        <v>0</v>
      </c>
      <c r="L223" s="14">
        <v>0</v>
      </c>
      <c r="M223" s="14">
        <v>0</v>
      </c>
      <c r="N223" s="14">
        <v>0</v>
      </c>
      <c r="O223" s="14">
        <v>0</v>
      </c>
      <c r="P223" s="14">
        <v>0</v>
      </c>
      <c r="Q223" s="97"/>
      <c r="R223" s="92"/>
      <c r="S223" s="76"/>
      <c r="T223" s="3"/>
      <c r="U223" s="32"/>
      <c r="V223" s="34"/>
      <c r="W223" s="3"/>
      <c r="X223" s="34"/>
    </row>
    <row r="224" spans="1:24" ht="23.25" customHeight="1">
      <c r="A224" s="73" t="s">
        <v>188</v>
      </c>
      <c r="B224" s="74"/>
      <c r="C224" s="74"/>
      <c r="D224" s="74"/>
      <c r="E224" s="74"/>
      <c r="F224" s="74"/>
      <c r="G224" s="74"/>
      <c r="H224" s="74"/>
      <c r="I224" s="74"/>
      <c r="J224" s="74"/>
      <c r="K224" s="74"/>
      <c r="L224" s="74"/>
      <c r="M224" s="74"/>
      <c r="N224" s="74"/>
      <c r="O224" s="74"/>
      <c r="P224" s="74"/>
      <c r="Q224" s="74"/>
      <c r="R224" s="74"/>
      <c r="S224" s="74"/>
    </row>
    <row r="225" spans="1:19" ht="15.75">
      <c r="A225" s="63"/>
      <c r="B225" s="68"/>
      <c r="C225" s="16" t="s">
        <v>111</v>
      </c>
      <c r="D225" s="4"/>
      <c r="E225" s="65"/>
      <c r="F225" s="8"/>
      <c r="G225" s="13">
        <f>G229+G233+G237+G241+G245+G249</f>
        <v>11119.8</v>
      </c>
      <c r="H225" s="13">
        <f t="shared" ref="H225:P225" si="87">H229+H233+H237+H241+H245+H249</f>
        <v>610.59999999999991</v>
      </c>
      <c r="I225" s="13">
        <f t="shared" si="87"/>
        <v>555</v>
      </c>
      <c r="J225" s="13">
        <f t="shared" si="87"/>
        <v>911.3</v>
      </c>
      <c r="K225" s="13">
        <f t="shared" si="87"/>
        <v>1425</v>
      </c>
      <c r="L225" s="13">
        <f t="shared" si="87"/>
        <v>1427.6</v>
      </c>
      <c r="M225" s="13">
        <f t="shared" si="87"/>
        <v>1627.3</v>
      </c>
      <c r="N225" s="13">
        <f t="shared" si="87"/>
        <v>1564.4</v>
      </c>
      <c r="O225" s="13">
        <f t="shared" si="87"/>
        <v>1341.3999999999999</v>
      </c>
      <c r="P225" s="13">
        <f t="shared" si="87"/>
        <v>1657.2</v>
      </c>
      <c r="Q225" s="72" t="s">
        <v>185</v>
      </c>
      <c r="R225" s="36"/>
      <c r="S225" s="72"/>
    </row>
    <row r="226" spans="1:19" ht="15.75">
      <c r="A226" s="63"/>
      <c r="B226" s="68"/>
      <c r="C226" s="16" t="s">
        <v>107</v>
      </c>
      <c r="D226" s="4"/>
      <c r="E226" s="66"/>
      <c r="F226" s="8"/>
      <c r="G226" s="13">
        <f>G230+G234+G238+G242+G246+G250</f>
        <v>8585.5</v>
      </c>
      <c r="H226" s="13">
        <f t="shared" ref="H226:P226" si="88">H230+H234+H238+H242+H246+H250</f>
        <v>405.29999999999995</v>
      </c>
      <c r="I226" s="13">
        <f t="shared" si="88"/>
        <v>365.7</v>
      </c>
      <c r="J226" s="13">
        <f t="shared" si="88"/>
        <v>680</v>
      </c>
      <c r="K226" s="13">
        <f t="shared" si="88"/>
        <v>1141.8</v>
      </c>
      <c r="L226" s="13">
        <f t="shared" si="88"/>
        <v>1095.1999999999998</v>
      </c>
      <c r="M226" s="13">
        <f t="shared" si="88"/>
        <v>1274.1000000000001</v>
      </c>
      <c r="N226" s="13">
        <f t="shared" si="88"/>
        <v>1251.2000000000003</v>
      </c>
      <c r="O226" s="13">
        <f t="shared" si="88"/>
        <v>1028.2</v>
      </c>
      <c r="P226" s="13">
        <f t="shared" si="88"/>
        <v>1344</v>
      </c>
      <c r="Q226" s="72"/>
      <c r="R226" s="36"/>
      <c r="S226" s="72"/>
    </row>
    <row r="227" spans="1:19" ht="25.5">
      <c r="A227" s="63"/>
      <c r="B227" s="68"/>
      <c r="C227" s="16" t="s">
        <v>112</v>
      </c>
      <c r="D227" s="4"/>
      <c r="E227" s="66"/>
      <c r="F227" s="8"/>
      <c r="G227" s="13">
        <f>G231+G235+G239+G243+G247+G251</f>
        <v>1074.3</v>
      </c>
      <c r="H227" s="13">
        <f t="shared" ref="H227:P227" si="89">H231+H235+H239+H243+H247+H251</f>
        <v>65.3</v>
      </c>
      <c r="I227" s="13">
        <f t="shared" si="89"/>
        <v>49.3</v>
      </c>
      <c r="J227" s="13">
        <f t="shared" si="89"/>
        <v>81.3</v>
      </c>
      <c r="K227" s="13">
        <f t="shared" si="89"/>
        <v>119.19999999999999</v>
      </c>
      <c r="L227" s="13">
        <f t="shared" si="89"/>
        <v>159.20000000000002</v>
      </c>
      <c r="M227" s="13">
        <f t="shared" si="89"/>
        <v>180</v>
      </c>
      <c r="N227" s="13">
        <f t="shared" si="89"/>
        <v>140</v>
      </c>
      <c r="O227" s="13">
        <f t="shared" si="89"/>
        <v>140</v>
      </c>
      <c r="P227" s="13">
        <f t="shared" si="89"/>
        <v>140</v>
      </c>
      <c r="Q227" s="72"/>
      <c r="R227" s="36"/>
      <c r="S227" s="72"/>
    </row>
    <row r="228" spans="1:19" ht="35.25" customHeight="1">
      <c r="A228" s="63"/>
      <c r="B228" s="68"/>
      <c r="C228" s="16" t="s">
        <v>109</v>
      </c>
      <c r="D228" s="4"/>
      <c r="E228" s="67"/>
      <c r="F228" s="8"/>
      <c r="G228" s="13">
        <f>G232+G236+G240+G244+G248+G252</f>
        <v>1460</v>
      </c>
      <c r="H228" s="13">
        <f t="shared" ref="H228:P228" si="90">H232+H236+H240+H244+H248+H252</f>
        <v>140</v>
      </c>
      <c r="I228" s="13">
        <f t="shared" si="90"/>
        <v>140</v>
      </c>
      <c r="J228" s="13">
        <f t="shared" si="90"/>
        <v>150</v>
      </c>
      <c r="K228" s="13">
        <f t="shared" si="90"/>
        <v>164</v>
      </c>
      <c r="L228" s="13">
        <f t="shared" si="90"/>
        <v>173.2</v>
      </c>
      <c r="M228" s="13">
        <f t="shared" si="90"/>
        <v>173.2</v>
      </c>
      <c r="N228" s="13">
        <f t="shared" si="90"/>
        <v>173.2</v>
      </c>
      <c r="O228" s="13">
        <f t="shared" si="90"/>
        <v>173.2</v>
      </c>
      <c r="P228" s="13">
        <f t="shared" si="90"/>
        <v>173.2</v>
      </c>
      <c r="Q228" s="72"/>
      <c r="R228" s="36"/>
      <c r="S228" s="72"/>
    </row>
    <row r="229" spans="1:19" ht="15">
      <c r="A229" s="63">
        <v>7</v>
      </c>
      <c r="B229" s="81" t="s">
        <v>222</v>
      </c>
      <c r="C229" s="17" t="s">
        <v>111</v>
      </c>
      <c r="D229" s="92" t="s">
        <v>104</v>
      </c>
      <c r="E229" s="93" t="s">
        <v>189</v>
      </c>
      <c r="F229" s="1" t="s">
        <v>105</v>
      </c>
      <c r="G229" s="14">
        <v>2000</v>
      </c>
      <c r="H229" s="14">
        <v>0</v>
      </c>
      <c r="I229" s="14">
        <v>0</v>
      </c>
      <c r="J229" s="14">
        <v>0</v>
      </c>
      <c r="K229" s="14">
        <v>160</v>
      </c>
      <c r="L229" s="14">
        <v>200</v>
      </c>
      <c r="M229" s="14">
        <v>500</v>
      </c>
      <c r="N229" s="14">
        <v>340</v>
      </c>
      <c r="O229" s="14">
        <v>340</v>
      </c>
      <c r="P229" s="14">
        <v>460</v>
      </c>
      <c r="Q229" s="97" t="s">
        <v>199</v>
      </c>
      <c r="R229" s="92"/>
      <c r="S229" s="76" t="s">
        <v>47</v>
      </c>
    </row>
    <row r="230" spans="1:19" ht="23.25" customHeight="1">
      <c r="A230" s="63"/>
      <c r="B230" s="81"/>
      <c r="C230" s="27" t="s">
        <v>107</v>
      </c>
      <c r="D230" s="92"/>
      <c r="E230" s="93"/>
      <c r="F230" s="10"/>
      <c r="G230" s="14">
        <v>1680</v>
      </c>
      <c r="H230" s="14">
        <v>0</v>
      </c>
      <c r="I230" s="14">
        <v>0</v>
      </c>
      <c r="J230" s="14">
        <v>0</v>
      </c>
      <c r="K230" s="14">
        <v>120</v>
      </c>
      <c r="L230" s="14">
        <v>120</v>
      </c>
      <c r="M230" s="14">
        <v>420</v>
      </c>
      <c r="N230" s="14">
        <v>300</v>
      </c>
      <c r="O230" s="14">
        <v>300</v>
      </c>
      <c r="P230" s="14">
        <v>420</v>
      </c>
      <c r="Q230" s="97"/>
      <c r="R230" s="92"/>
      <c r="S230" s="76"/>
    </row>
    <row r="231" spans="1:19" ht="23.25" customHeight="1">
      <c r="A231" s="63"/>
      <c r="B231" s="81"/>
      <c r="C231" s="27" t="s">
        <v>112</v>
      </c>
      <c r="D231" s="92"/>
      <c r="E231" s="93"/>
      <c r="F231" s="10"/>
      <c r="G231" s="14">
        <v>320</v>
      </c>
      <c r="H231" s="14">
        <v>0</v>
      </c>
      <c r="I231" s="14">
        <v>0</v>
      </c>
      <c r="J231" s="14">
        <v>0</v>
      </c>
      <c r="K231" s="14">
        <v>40</v>
      </c>
      <c r="L231" s="14">
        <v>80</v>
      </c>
      <c r="M231" s="14">
        <v>80</v>
      </c>
      <c r="N231" s="14">
        <v>40</v>
      </c>
      <c r="O231" s="14">
        <v>40</v>
      </c>
      <c r="P231" s="14">
        <v>40</v>
      </c>
      <c r="Q231" s="97"/>
      <c r="R231" s="92"/>
      <c r="S231" s="76"/>
    </row>
    <row r="232" spans="1:19" ht="59.25" customHeight="1">
      <c r="A232" s="63"/>
      <c r="B232" s="81"/>
      <c r="C232" s="27" t="s">
        <v>109</v>
      </c>
      <c r="D232" s="92"/>
      <c r="E232" s="93"/>
      <c r="F232" s="10"/>
      <c r="G232" s="14">
        <v>0</v>
      </c>
      <c r="H232" s="14">
        <v>0</v>
      </c>
      <c r="I232" s="14">
        <v>0</v>
      </c>
      <c r="J232" s="14">
        <v>0</v>
      </c>
      <c r="K232" s="14">
        <v>0</v>
      </c>
      <c r="L232" s="14">
        <v>0</v>
      </c>
      <c r="M232" s="14">
        <v>0</v>
      </c>
      <c r="N232" s="14">
        <v>0</v>
      </c>
      <c r="O232" s="14">
        <v>0</v>
      </c>
      <c r="P232" s="14">
        <v>0</v>
      </c>
      <c r="Q232" s="97"/>
      <c r="R232" s="92"/>
      <c r="S232" s="76"/>
    </row>
    <row r="233" spans="1:19" ht="15">
      <c r="A233" s="63">
        <v>8</v>
      </c>
      <c r="B233" s="81" t="s">
        <v>23</v>
      </c>
      <c r="C233" s="17" t="s">
        <v>111</v>
      </c>
      <c r="D233" s="92" t="s">
        <v>104</v>
      </c>
      <c r="E233" s="93" t="s">
        <v>189</v>
      </c>
      <c r="F233" s="1" t="s">
        <v>105</v>
      </c>
      <c r="G233" s="14">
        <f t="shared" ref="G233:G248" si="91">H233+I233+J233+K233+L233+M233+N233+O233+P233</f>
        <v>4435.1000000000004</v>
      </c>
      <c r="H233" s="14">
        <f>H234+H235+H236</f>
        <v>457.99999999999994</v>
      </c>
      <c r="I233" s="14">
        <f t="shared" ref="I233:P233" si="92">I234+I235+I236</f>
        <v>350.4</v>
      </c>
      <c r="J233" s="14">
        <f t="shared" si="92"/>
        <v>591.29999999999995</v>
      </c>
      <c r="K233" s="14">
        <f t="shared" si="92"/>
        <v>459</v>
      </c>
      <c r="L233" s="14">
        <f t="shared" si="92"/>
        <v>476.8</v>
      </c>
      <c r="M233" s="14">
        <f t="shared" si="92"/>
        <v>569.20000000000005</v>
      </c>
      <c r="N233" s="14">
        <f t="shared" si="92"/>
        <v>648.1</v>
      </c>
      <c r="O233" s="14">
        <f t="shared" si="92"/>
        <v>485.3</v>
      </c>
      <c r="P233" s="14">
        <f t="shared" si="92"/>
        <v>397</v>
      </c>
      <c r="Q233" s="97" t="s">
        <v>185</v>
      </c>
      <c r="R233" s="92"/>
      <c r="S233" s="76" t="s">
        <v>48</v>
      </c>
    </row>
    <row r="234" spans="1:19">
      <c r="A234" s="63"/>
      <c r="B234" s="81"/>
      <c r="C234" s="27" t="s">
        <v>107</v>
      </c>
      <c r="D234" s="92"/>
      <c r="E234" s="93"/>
      <c r="F234" s="10"/>
      <c r="G234" s="14">
        <f t="shared" si="91"/>
        <v>2492.1</v>
      </c>
      <c r="H234" s="14">
        <f>262.7+6.4</f>
        <v>269.09999999999997</v>
      </c>
      <c r="I234" s="14">
        <f>161.1+6.4</f>
        <v>167.5</v>
      </c>
      <c r="J234" s="14">
        <f>360+14.4</f>
        <v>374.4</v>
      </c>
      <c r="K234" s="14">
        <f>240.6+1.3</f>
        <v>241.9</v>
      </c>
      <c r="L234" s="14">
        <f>248.4+1.1</f>
        <v>249.5</v>
      </c>
      <c r="M234" s="14">
        <f>340.8+1.3</f>
        <v>342.1</v>
      </c>
      <c r="N234" s="14">
        <f>419.7+0.8</f>
        <v>420.5</v>
      </c>
      <c r="O234" s="14">
        <f>256.9+0.8</f>
        <v>257.7</v>
      </c>
      <c r="P234" s="14">
        <f>168.6+0.8</f>
        <v>169.4</v>
      </c>
      <c r="Q234" s="97"/>
      <c r="R234" s="92"/>
      <c r="S234" s="76"/>
    </row>
    <row r="235" spans="1:19" ht="25.5">
      <c r="A235" s="63"/>
      <c r="B235" s="81"/>
      <c r="C235" s="27" t="s">
        <v>112</v>
      </c>
      <c r="D235" s="92"/>
      <c r="E235" s="93"/>
      <c r="F235" s="10"/>
      <c r="G235" s="14">
        <f t="shared" si="91"/>
        <v>513</v>
      </c>
      <c r="H235" s="14">
        <f>65.3-6.4</f>
        <v>58.9</v>
      </c>
      <c r="I235" s="14">
        <f>49.3-6.4</f>
        <v>42.9</v>
      </c>
      <c r="J235" s="14">
        <f>81.3-14.4</f>
        <v>66.899999999999991</v>
      </c>
      <c r="K235" s="14">
        <f>58.4-1.3</f>
        <v>57.1</v>
      </c>
      <c r="L235" s="14">
        <f>58.4-1.1</f>
        <v>57.3</v>
      </c>
      <c r="M235" s="14">
        <f>58.4-1.3</f>
        <v>57.1</v>
      </c>
      <c r="N235" s="14">
        <f>58.4-0.8</f>
        <v>57.6</v>
      </c>
      <c r="O235" s="14">
        <f>58.4-0.8</f>
        <v>57.6</v>
      </c>
      <c r="P235" s="14">
        <f>58.4-0.8</f>
        <v>57.6</v>
      </c>
      <c r="Q235" s="97"/>
      <c r="R235" s="92"/>
      <c r="S235" s="76"/>
    </row>
    <row r="236" spans="1:19" ht="64.5" customHeight="1">
      <c r="A236" s="63"/>
      <c r="B236" s="81"/>
      <c r="C236" s="27" t="s">
        <v>109</v>
      </c>
      <c r="D236" s="92"/>
      <c r="E236" s="93"/>
      <c r="F236" s="10"/>
      <c r="G236" s="14">
        <f t="shared" si="91"/>
        <v>1430</v>
      </c>
      <c r="H236" s="14">
        <v>130</v>
      </c>
      <c r="I236" s="14">
        <v>140</v>
      </c>
      <c r="J236" s="14">
        <v>150</v>
      </c>
      <c r="K236" s="14">
        <v>160</v>
      </c>
      <c r="L236" s="14">
        <v>170</v>
      </c>
      <c r="M236" s="14">
        <v>170</v>
      </c>
      <c r="N236" s="14">
        <v>170</v>
      </c>
      <c r="O236" s="14">
        <v>170</v>
      </c>
      <c r="P236" s="14">
        <v>170</v>
      </c>
      <c r="Q236" s="97"/>
      <c r="R236" s="92"/>
      <c r="S236" s="76"/>
    </row>
    <row r="237" spans="1:19" ht="15">
      <c r="A237" s="63">
        <v>9</v>
      </c>
      <c r="B237" s="108" t="s">
        <v>223</v>
      </c>
      <c r="C237" s="17" t="s">
        <v>111</v>
      </c>
      <c r="D237" s="92" t="s">
        <v>104</v>
      </c>
      <c r="E237" s="93" t="s">
        <v>154</v>
      </c>
      <c r="F237" s="1" t="s">
        <v>224</v>
      </c>
      <c r="G237" s="14">
        <f t="shared" si="91"/>
        <v>237.99999999999994</v>
      </c>
      <c r="H237" s="14">
        <f>H238+H239+H240</f>
        <v>50</v>
      </c>
      <c r="I237" s="14">
        <f t="shared" ref="I237:P237" si="93">I238+I239+I240</f>
        <v>40</v>
      </c>
      <c r="J237" s="14">
        <f t="shared" si="93"/>
        <v>90</v>
      </c>
      <c r="K237" s="14">
        <f t="shared" si="93"/>
        <v>12</v>
      </c>
      <c r="L237" s="14">
        <f t="shared" si="93"/>
        <v>10.199999999999999</v>
      </c>
      <c r="M237" s="14">
        <f t="shared" si="93"/>
        <v>11.2</v>
      </c>
      <c r="N237" s="14">
        <f t="shared" si="93"/>
        <v>8.1999999999999993</v>
      </c>
      <c r="O237" s="14">
        <f t="shared" si="93"/>
        <v>8.1999999999999993</v>
      </c>
      <c r="P237" s="14">
        <f t="shared" si="93"/>
        <v>8.1999999999999993</v>
      </c>
      <c r="Q237" s="97" t="s">
        <v>185</v>
      </c>
      <c r="R237" s="92" t="s">
        <v>145</v>
      </c>
      <c r="S237" s="76" t="s">
        <v>70</v>
      </c>
    </row>
    <row r="238" spans="1:19">
      <c r="A238" s="63"/>
      <c r="B238" s="109"/>
      <c r="C238" s="27" t="s">
        <v>107</v>
      </c>
      <c r="D238" s="92"/>
      <c r="E238" s="93"/>
      <c r="F238" s="10"/>
      <c r="G238" s="14">
        <f t="shared" si="91"/>
        <v>174.69999999999996</v>
      </c>
      <c r="H238" s="14">
        <v>33.6</v>
      </c>
      <c r="I238" s="14">
        <v>33.6</v>
      </c>
      <c r="J238" s="14">
        <v>75.599999999999994</v>
      </c>
      <c r="K238" s="14">
        <v>6.7</v>
      </c>
      <c r="L238" s="14">
        <v>5.9</v>
      </c>
      <c r="M238" s="14">
        <v>6.7</v>
      </c>
      <c r="N238" s="14">
        <v>4.2</v>
      </c>
      <c r="O238" s="14">
        <v>4.2</v>
      </c>
      <c r="P238" s="14">
        <v>4.2</v>
      </c>
      <c r="Q238" s="97"/>
      <c r="R238" s="92"/>
      <c r="S238" s="76"/>
    </row>
    <row r="239" spans="1:19" ht="38.25" customHeight="1">
      <c r="A239" s="63"/>
      <c r="B239" s="109"/>
      <c r="C239" s="27" t="s">
        <v>112</v>
      </c>
      <c r="D239" s="92"/>
      <c r="E239" s="93"/>
      <c r="F239" s="10"/>
      <c r="G239" s="14">
        <f t="shared" si="91"/>
        <v>33.300000000000004</v>
      </c>
      <c r="H239" s="14">
        <v>6.4</v>
      </c>
      <c r="I239" s="14">
        <v>6.4</v>
      </c>
      <c r="J239" s="14">
        <v>14.4</v>
      </c>
      <c r="K239" s="14">
        <v>1.3</v>
      </c>
      <c r="L239" s="14">
        <v>1.1000000000000001</v>
      </c>
      <c r="M239" s="14">
        <v>1.3</v>
      </c>
      <c r="N239" s="14">
        <v>0.8</v>
      </c>
      <c r="O239" s="14">
        <v>0.8</v>
      </c>
      <c r="P239" s="14">
        <v>0.8</v>
      </c>
      <c r="Q239" s="97"/>
      <c r="R239" s="92"/>
      <c r="S239" s="76"/>
    </row>
    <row r="240" spans="1:19" ht="73.5" customHeight="1">
      <c r="A240" s="63"/>
      <c r="B240" s="110"/>
      <c r="C240" s="27" t="s">
        <v>109</v>
      </c>
      <c r="D240" s="92"/>
      <c r="E240" s="93"/>
      <c r="F240" s="10"/>
      <c r="G240" s="14">
        <f t="shared" si="91"/>
        <v>29.999999999999996</v>
      </c>
      <c r="H240" s="14">
        <v>10</v>
      </c>
      <c r="I240" s="14">
        <v>0</v>
      </c>
      <c r="J240" s="14">
        <v>0</v>
      </c>
      <c r="K240" s="14">
        <v>4</v>
      </c>
      <c r="L240" s="14">
        <v>3.2</v>
      </c>
      <c r="M240" s="14">
        <v>3.2</v>
      </c>
      <c r="N240" s="14">
        <v>3.2</v>
      </c>
      <c r="O240" s="14">
        <v>3.2</v>
      </c>
      <c r="P240" s="14">
        <v>3.2</v>
      </c>
      <c r="Q240" s="97"/>
      <c r="R240" s="92"/>
      <c r="S240" s="76"/>
    </row>
    <row r="241" spans="1:19" ht="18.75" customHeight="1">
      <c r="A241" s="63">
        <v>10</v>
      </c>
      <c r="B241" s="119" t="s">
        <v>88</v>
      </c>
      <c r="C241" s="17" t="s">
        <v>111</v>
      </c>
      <c r="D241" s="92" t="s">
        <v>104</v>
      </c>
      <c r="E241" s="93" t="s">
        <v>154</v>
      </c>
      <c r="F241" s="1" t="s">
        <v>224</v>
      </c>
      <c r="G241" s="14">
        <f t="shared" si="91"/>
        <v>1508</v>
      </c>
      <c r="H241" s="14">
        <f>H242+H243+H244</f>
        <v>0</v>
      </c>
      <c r="I241" s="14">
        <f t="shared" ref="I241:P241" si="94">I242+I243+I244</f>
        <v>0</v>
      </c>
      <c r="J241" s="14">
        <f t="shared" si="94"/>
        <v>0</v>
      </c>
      <c r="K241" s="14">
        <f t="shared" si="94"/>
        <v>150.80000000000001</v>
      </c>
      <c r="L241" s="14">
        <f t="shared" si="94"/>
        <v>150.80000000000001</v>
      </c>
      <c r="M241" s="14">
        <f t="shared" si="94"/>
        <v>301.60000000000002</v>
      </c>
      <c r="N241" s="14">
        <f t="shared" si="94"/>
        <v>301.60000000000002</v>
      </c>
      <c r="O241" s="14">
        <f t="shared" si="94"/>
        <v>301.60000000000002</v>
      </c>
      <c r="P241" s="14">
        <f t="shared" si="94"/>
        <v>301.60000000000002</v>
      </c>
      <c r="Q241" s="97" t="s">
        <v>199</v>
      </c>
      <c r="R241" s="92" t="s">
        <v>304</v>
      </c>
      <c r="S241" s="76" t="s">
        <v>49</v>
      </c>
    </row>
    <row r="242" spans="1:19" ht="25.5" customHeight="1">
      <c r="A242" s="63"/>
      <c r="B242" s="120"/>
      <c r="C242" s="27" t="s">
        <v>107</v>
      </c>
      <c r="D242" s="92"/>
      <c r="E242" s="93"/>
      <c r="F242" s="10"/>
      <c r="G242" s="14">
        <f t="shared" si="91"/>
        <v>1300</v>
      </c>
      <c r="H242" s="14">
        <v>0</v>
      </c>
      <c r="I242" s="14">
        <v>0</v>
      </c>
      <c r="J242" s="14">
        <v>0</v>
      </c>
      <c r="K242" s="14">
        <v>130</v>
      </c>
      <c r="L242" s="14">
        <v>130</v>
      </c>
      <c r="M242" s="14">
        <v>260</v>
      </c>
      <c r="N242" s="14">
        <v>260</v>
      </c>
      <c r="O242" s="14">
        <v>260</v>
      </c>
      <c r="P242" s="14">
        <v>260</v>
      </c>
      <c r="Q242" s="97"/>
      <c r="R242" s="92"/>
      <c r="S242" s="76"/>
    </row>
    <row r="243" spans="1:19" ht="38.25" customHeight="1">
      <c r="A243" s="63"/>
      <c r="B243" s="120"/>
      <c r="C243" s="27" t="s">
        <v>112</v>
      </c>
      <c r="D243" s="92"/>
      <c r="E243" s="93"/>
      <c r="F243" s="10"/>
      <c r="G243" s="14">
        <f t="shared" si="91"/>
        <v>208</v>
      </c>
      <c r="H243" s="14">
        <v>0</v>
      </c>
      <c r="I243" s="14">
        <v>0</v>
      </c>
      <c r="J243" s="14">
        <v>0</v>
      </c>
      <c r="K243" s="14">
        <v>20.8</v>
      </c>
      <c r="L243" s="14">
        <v>20.8</v>
      </c>
      <c r="M243" s="14">
        <v>41.6</v>
      </c>
      <c r="N243" s="14">
        <v>41.6</v>
      </c>
      <c r="O243" s="14">
        <v>41.6</v>
      </c>
      <c r="P243" s="14">
        <v>41.6</v>
      </c>
      <c r="Q243" s="97"/>
      <c r="R243" s="92"/>
      <c r="S243" s="76"/>
    </row>
    <row r="244" spans="1:19" ht="84" customHeight="1">
      <c r="A244" s="63"/>
      <c r="B244" s="121"/>
      <c r="C244" s="27" t="s">
        <v>109</v>
      </c>
      <c r="D244" s="92"/>
      <c r="E244" s="93"/>
      <c r="F244" s="10"/>
      <c r="G244" s="14">
        <f t="shared" si="91"/>
        <v>0</v>
      </c>
      <c r="H244" s="14">
        <v>0</v>
      </c>
      <c r="I244" s="14">
        <v>0</v>
      </c>
      <c r="J244" s="14">
        <v>0</v>
      </c>
      <c r="K244" s="14">
        <v>0</v>
      </c>
      <c r="L244" s="14">
        <v>0</v>
      </c>
      <c r="M244" s="14">
        <v>0</v>
      </c>
      <c r="N244" s="14">
        <v>0</v>
      </c>
      <c r="O244" s="14">
        <v>0</v>
      </c>
      <c r="P244" s="14">
        <v>0</v>
      </c>
      <c r="Q244" s="97"/>
      <c r="R244" s="92"/>
      <c r="S244" s="76"/>
    </row>
    <row r="245" spans="1:19" ht="15">
      <c r="A245" s="63">
        <v>11</v>
      </c>
      <c r="B245" s="81" t="s">
        <v>225</v>
      </c>
      <c r="C245" s="17" t="s">
        <v>111</v>
      </c>
      <c r="D245" s="92" t="s">
        <v>153</v>
      </c>
      <c r="E245" s="93" t="s">
        <v>189</v>
      </c>
      <c r="F245" s="1" t="s">
        <v>226</v>
      </c>
      <c r="G245" s="14">
        <f t="shared" si="91"/>
        <v>2908.2</v>
      </c>
      <c r="H245" s="14">
        <f>H246+H247+H248</f>
        <v>102.6</v>
      </c>
      <c r="I245" s="14">
        <f t="shared" ref="I245:P245" si="95">I246+I247+I248</f>
        <v>164.6</v>
      </c>
      <c r="J245" s="14">
        <f t="shared" si="95"/>
        <v>230</v>
      </c>
      <c r="K245" s="14">
        <f t="shared" si="95"/>
        <v>643.20000000000005</v>
      </c>
      <c r="L245" s="14">
        <f t="shared" si="95"/>
        <v>589.79999999999995</v>
      </c>
      <c r="M245" s="14">
        <f t="shared" si="95"/>
        <v>245.3</v>
      </c>
      <c r="N245" s="14">
        <f t="shared" si="95"/>
        <v>258.10000000000002</v>
      </c>
      <c r="O245" s="14">
        <f t="shared" si="95"/>
        <v>200</v>
      </c>
      <c r="P245" s="14">
        <f t="shared" si="95"/>
        <v>474.6</v>
      </c>
      <c r="Q245" s="97" t="s">
        <v>185</v>
      </c>
      <c r="R245" s="92" t="s">
        <v>303</v>
      </c>
      <c r="S245" s="76" t="s">
        <v>50</v>
      </c>
    </row>
    <row r="246" spans="1:19">
      <c r="A246" s="63"/>
      <c r="B246" s="81"/>
      <c r="C246" s="27" t="s">
        <v>107</v>
      </c>
      <c r="D246" s="92"/>
      <c r="E246" s="93"/>
      <c r="F246" s="10"/>
      <c r="G246" s="14">
        <f t="shared" si="91"/>
        <v>2908.2</v>
      </c>
      <c r="H246" s="14">
        <v>102.6</v>
      </c>
      <c r="I246" s="14">
        <v>164.6</v>
      </c>
      <c r="J246" s="14">
        <v>230</v>
      </c>
      <c r="K246" s="14">
        <f>293.2+350</f>
        <v>643.20000000000005</v>
      </c>
      <c r="L246" s="14">
        <f>233.2+356.6</f>
        <v>589.79999999999995</v>
      </c>
      <c r="M246" s="14">
        <v>245.3</v>
      </c>
      <c r="N246" s="14">
        <v>258.10000000000002</v>
      </c>
      <c r="O246" s="14">
        <v>200</v>
      </c>
      <c r="P246" s="14">
        <f>285.6+189</f>
        <v>474.6</v>
      </c>
      <c r="Q246" s="97"/>
      <c r="R246" s="92"/>
      <c r="S246" s="76"/>
    </row>
    <row r="247" spans="1:19" ht="38.25" customHeight="1">
      <c r="A247" s="63"/>
      <c r="B247" s="81"/>
      <c r="C247" s="27" t="s">
        <v>112</v>
      </c>
      <c r="D247" s="92"/>
      <c r="E247" s="93"/>
      <c r="F247" s="10"/>
      <c r="G247" s="14">
        <f t="shared" si="91"/>
        <v>0</v>
      </c>
      <c r="H247" s="14">
        <v>0</v>
      </c>
      <c r="I247" s="14">
        <v>0</v>
      </c>
      <c r="J247" s="14">
        <v>0</v>
      </c>
      <c r="K247" s="14">
        <v>0</v>
      </c>
      <c r="L247" s="14">
        <v>0</v>
      </c>
      <c r="M247" s="14">
        <v>0</v>
      </c>
      <c r="N247" s="14">
        <v>0</v>
      </c>
      <c r="O247" s="14">
        <v>0</v>
      </c>
      <c r="P247" s="14">
        <v>0</v>
      </c>
      <c r="Q247" s="97"/>
      <c r="R247" s="92"/>
      <c r="S247" s="76"/>
    </row>
    <row r="248" spans="1:19" ht="24.75" customHeight="1">
      <c r="A248" s="63"/>
      <c r="B248" s="81"/>
      <c r="C248" s="27" t="s">
        <v>109</v>
      </c>
      <c r="D248" s="92"/>
      <c r="E248" s="93"/>
      <c r="F248" s="10"/>
      <c r="G248" s="14">
        <f t="shared" si="91"/>
        <v>0</v>
      </c>
      <c r="H248" s="14">
        <v>0</v>
      </c>
      <c r="I248" s="14">
        <v>0</v>
      </c>
      <c r="J248" s="14">
        <v>0</v>
      </c>
      <c r="K248" s="14">
        <v>0</v>
      </c>
      <c r="L248" s="14">
        <v>0</v>
      </c>
      <c r="M248" s="14">
        <v>0</v>
      </c>
      <c r="N248" s="14">
        <v>0</v>
      </c>
      <c r="O248" s="14">
        <v>0</v>
      </c>
      <c r="P248" s="14">
        <v>0</v>
      </c>
      <c r="Q248" s="97"/>
      <c r="R248" s="92"/>
      <c r="S248" s="76"/>
    </row>
    <row r="249" spans="1:19" ht="15">
      <c r="A249" s="63">
        <v>12</v>
      </c>
      <c r="B249" s="81" t="s">
        <v>248</v>
      </c>
      <c r="C249" s="17" t="s">
        <v>111</v>
      </c>
      <c r="D249" s="92" t="s">
        <v>153</v>
      </c>
      <c r="E249" s="93" t="s">
        <v>173</v>
      </c>
      <c r="F249" s="1" t="s">
        <v>226</v>
      </c>
      <c r="G249" s="14">
        <v>30.5</v>
      </c>
      <c r="H249" s="14">
        <v>0</v>
      </c>
      <c r="I249" s="14">
        <v>0</v>
      </c>
      <c r="J249" s="14">
        <v>0</v>
      </c>
      <c r="K249" s="14">
        <v>0</v>
      </c>
      <c r="L249" s="14">
        <v>0</v>
      </c>
      <c r="M249" s="14">
        <v>0</v>
      </c>
      <c r="N249" s="14">
        <v>8.4</v>
      </c>
      <c r="O249" s="14">
        <v>6.3</v>
      </c>
      <c r="P249" s="14">
        <v>15.8</v>
      </c>
      <c r="Q249" s="97" t="s">
        <v>220</v>
      </c>
      <c r="R249" s="92"/>
      <c r="S249" s="76" t="s">
        <v>24</v>
      </c>
    </row>
    <row r="250" spans="1:19">
      <c r="A250" s="63"/>
      <c r="B250" s="81"/>
      <c r="C250" s="27" t="s">
        <v>107</v>
      </c>
      <c r="D250" s="92"/>
      <c r="E250" s="93"/>
      <c r="F250" s="10"/>
      <c r="G250" s="14">
        <v>30.5</v>
      </c>
      <c r="H250" s="14">
        <v>0</v>
      </c>
      <c r="I250" s="14">
        <v>0</v>
      </c>
      <c r="J250" s="14">
        <v>0</v>
      </c>
      <c r="K250" s="14">
        <v>0</v>
      </c>
      <c r="L250" s="14">
        <v>0</v>
      </c>
      <c r="M250" s="14">
        <v>0</v>
      </c>
      <c r="N250" s="14">
        <v>8.4</v>
      </c>
      <c r="O250" s="14">
        <v>6.3</v>
      </c>
      <c r="P250" s="14">
        <v>15.8</v>
      </c>
      <c r="Q250" s="97"/>
      <c r="R250" s="92"/>
      <c r="S250" s="76"/>
    </row>
    <row r="251" spans="1:19" ht="38.25" customHeight="1">
      <c r="A251" s="63"/>
      <c r="B251" s="81"/>
      <c r="C251" s="27" t="s">
        <v>112</v>
      </c>
      <c r="D251" s="92"/>
      <c r="E251" s="93"/>
      <c r="F251" s="10"/>
      <c r="G251" s="14">
        <v>0</v>
      </c>
      <c r="H251" s="14">
        <v>0</v>
      </c>
      <c r="I251" s="14">
        <v>0</v>
      </c>
      <c r="J251" s="14">
        <v>0</v>
      </c>
      <c r="K251" s="14">
        <v>0</v>
      </c>
      <c r="L251" s="14">
        <v>0</v>
      </c>
      <c r="M251" s="14">
        <v>0</v>
      </c>
      <c r="N251" s="14">
        <v>0</v>
      </c>
      <c r="O251" s="14">
        <v>0</v>
      </c>
      <c r="P251" s="14">
        <v>0</v>
      </c>
      <c r="Q251" s="97"/>
      <c r="R251" s="92"/>
      <c r="S251" s="76"/>
    </row>
    <row r="252" spans="1:19" ht="87.75" customHeight="1">
      <c r="A252" s="63"/>
      <c r="B252" s="81"/>
      <c r="C252" s="27" t="s">
        <v>109</v>
      </c>
      <c r="D252" s="92"/>
      <c r="E252" s="93"/>
      <c r="F252" s="10"/>
      <c r="G252" s="14">
        <v>0</v>
      </c>
      <c r="H252" s="14">
        <v>0</v>
      </c>
      <c r="I252" s="14">
        <v>0</v>
      </c>
      <c r="J252" s="14">
        <v>0</v>
      </c>
      <c r="K252" s="14">
        <v>0</v>
      </c>
      <c r="L252" s="14">
        <v>0</v>
      </c>
      <c r="M252" s="14">
        <v>0</v>
      </c>
      <c r="N252" s="14">
        <v>0</v>
      </c>
      <c r="O252" s="14">
        <v>0</v>
      </c>
      <c r="P252" s="14">
        <v>0</v>
      </c>
      <c r="Q252" s="97"/>
      <c r="R252" s="92"/>
      <c r="S252" s="76"/>
    </row>
    <row r="253" spans="1:19" ht="49.5" customHeight="1">
      <c r="A253" s="77" t="s">
        <v>190</v>
      </c>
      <c r="B253" s="78"/>
      <c r="C253" s="78"/>
      <c r="D253" s="78"/>
      <c r="E253" s="78"/>
      <c r="F253" s="78"/>
      <c r="G253" s="78"/>
      <c r="H253" s="78"/>
      <c r="I253" s="78"/>
      <c r="J253" s="78"/>
      <c r="K253" s="78"/>
      <c r="L253" s="78"/>
      <c r="M253" s="78"/>
      <c r="N253" s="78"/>
      <c r="O253" s="78"/>
      <c r="P253" s="78"/>
      <c r="Q253" s="78"/>
      <c r="R253" s="78"/>
      <c r="S253" s="78"/>
    </row>
    <row r="254" spans="1:19" ht="15.75">
      <c r="A254" s="72" t="s">
        <v>206</v>
      </c>
      <c r="B254" s="88"/>
      <c r="C254" s="88"/>
      <c r="D254" s="88"/>
      <c r="E254" s="88"/>
      <c r="F254" s="88"/>
      <c r="G254" s="88"/>
      <c r="H254" s="88"/>
      <c r="I254" s="88"/>
      <c r="J254" s="88"/>
      <c r="K254" s="88"/>
      <c r="L254" s="88"/>
      <c r="M254" s="88"/>
      <c r="N254" s="88"/>
      <c r="O254" s="88"/>
      <c r="P254" s="88"/>
      <c r="Q254" s="88"/>
      <c r="R254" s="88"/>
      <c r="S254" s="88"/>
    </row>
    <row r="255" spans="1:19" ht="15.75">
      <c r="A255" s="36"/>
      <c r="B255" s="57"/>
      <c r="C255" s="57"/>
      <c r="D255" s="57"/>
      <c r="E255" s="58"/>
      <c r="F255" s="57"/>
      <c r="G255" s="57"/>
      <c r="H255" s="57"/>
      <c r="I255" s="57"/>
      <c r="J255" s="57"/>
      <c r="K255" s="57"/>
      <c r="L255" s="57"/>
      <c r="M255" s="57"/>
      <c r="N255" s="57"/>
      <c r="O255" s="57"/>
      <c r="P255" s="57"/>
      <c r="Q255" s="57"/>
      <c r="R255" s="57"/>
      <c r="S255" s="57"/>
    </row>
    <row r="256" spans="1:19" ht="15.75">
      <c r="A256" s="63"/>
      <c r="B256" s="68"/>
      <c r="C256" s="16" t="s">
        <v>111</v>
      </c>
      <c r="D256" s="4"/>
      <c r="E256" s="65"/>
      <c r="F256" s="8"/>
      <c r="G256" s="25">
        <f>G260+G264+G268+G272+G276+G280+G284+G288+G292+G296+G300+G304+G308+G312+G316+G320+G324+G328+G332+G336+G340</f>
        <v>7267.6999999999989</v>
      </c>
      <c r="H256" s="25">
        <f t="shared" ref="H256:P256" si="96">H260+H264+H268+H272+H276+H280+H284+H288+H292+H296+H300+H304+H308+H312+H316+H320+H324+H328+H332+H336+H340</f>
        <v>308.5</v>
      </c>
      <c r="I256" s="25">
        <f t="shared" si="96"/>
        <v>335.6</v>
      </c>
      <c r="J256" s="25">
        <f t="shared" si="96"/>
        <v>306.79999999999995</v>
      </c>
      <c r="K256" s="25">
        <f t="shared" si="96"/>
        <v>1325.5</v>
      </c>
      <c r="L256" s="25">
        <f t="shared" si="96"/>
        <v>1477.2999999999997</v>
      </c>
      <c r="M256" s="25">
        <f t="shared" si="96"/>
        <v>1076</v>
      </c>
      <c r="N256" s="25">
        <f t="shared" si="96"/>
        <v>773.39999999999986</v>
      </c>
      <c r="O256" s="25">
        <f t="shared" si="96"/>
        <v>555.9</v>
      </c>
      <c r="P256" s="25">
        <f t="shared" si="96"/>
        <v>1108.7000000000003</v>
      </c>
      <c r="Q256" s="72" t="s">
        <v>185</v>
      </c>
      <c r="R256" s="36"/>
      <c r="S256" s="72"/>
    </row>
    <row r="257" spans="1:25" ht="15.75">
      <c r="A257" s="63"/>
      <c r="B257" s="68"/>
      <c r="C257" s="16" t="s">
        <v>107</v>
      </c>
      <c r="D257" s="4"/>
      <c r="E257" s="66"/>
      <c r="F257" s="8"/>
      <c r="G257" s="25">
        <f>G261+G265+G269+G273+G277+G281+G285+G289+G293+G297+G301+G305+G309+G313+G317+G321+G325+G329+G333+G337+G341</f>
        <v>7267.6999999999989</v>
      </c>
      <c r="H257" s="25">
        <f t="shared" ref="H257:P257" si="97">H261+H265+H269+H273+H277+H281+H285+H289+H293+H297+H301+H305+H309+H313+H317+H321+H325+H329+H333+H337+H341</f>
        <v>308.5</v>
      </c>
      <c r="I257" s="25">
        <f t="shared" si="97"/>
        <v>335.6</v>
      </c>
      <c r="J257" s="25">
        <f t="shared" si="97"/>
        <v>306.79999999999995</v>
      </c>
      <c r="K257" s="25">
        <f t="shared" si="97"/>
        <v>1325.5</v>
      </c>
      <c r="L257" s="25">
        <f t="shared" si="97"/>
        <v>1477.2999999999997</v>
      </c>
      <c r="M257" s="25">
        <f t="shared" si="97"/>
        <v>1076</v>
      </c>
      <c r="N257" s="25">
        <f t="shared" si="97"/>
        <v>773.39999999999986</v>
      </c>
      <c r="O257" s="25">
        <f t="shared" si="97"/>
        <v>555.9</v>
      </c>
      <c r="P257" s="25">
        <f t="shared" si="97"/>
        <v>1108.7000000000003</v>
      </c>
      <c r="Q257" s="88"/>
      <c r="R257" s="36"/>
      <c r="S257" s="88"/>
    </row>
    <row r="258" spans="1:25" ht="25.5">
      <c r="A258" s="63"/>
      <c r="B258" s="68"/>
      <c r="C258" s="16" t="s">
        <v>112</v>
      </c>
      <c r="D258" s="4"/>
      <c r="E258" s="66"/>
      <c r="F258" s="8"/>
      <c r="G258" s="25">
        <f t="shared" ref="G258:P259" si="98">G262+G266+G270+G274+G278+G282+G286+G290+G294+G298+G302+G306+G310+G314+G318+G322+G326+G330+G334+G338+G342</f>
        <v>0</v>
      </c>
      <c r="H258" s="25">
        <f t="shared" si="98"/>
        <v>0</v>
      </c>
      <c r="I258" s="25">
        <f t="shared" si="98"/>
        <v>0</v>
      </c>
      <c r="J258" s="25">
        <f t="shared" si="98"/>
        <v>0</v>
      </c>
      <c r="K258" s="25">
        <f t="shared" si="98"/>
        <v>0</v>
      </c>
      <c r="L258" s="25">
        <f t="shared" si="98"/>
        <v>0</v>
      </c>
      <c r="M258" s="25">
        <f t="shared" si="98"/>
        <v>0</v>
      </c>
      <c r="N258" s="25">
        <f t="shared" si="98"/>
        <v>0</v>
      </c>
      <c r="O258" s="25">
        <f t="shared" si="98"/>
        <v>0</v>
      </c>
      <c r="P258" s="25">
        <f t="shared" si="98"/>
        <v>0</v>
      </c>
      <c r="Q258" s="88"/>
      <c r="R258" s="36"/>
      <c r="S258" s="88"/>
    </row>
    <row r="259" spans="1:25" ht="25.5">
      <c r="A259" s="63"/>
      <c r="B259" s="68"/>
      <c r="C259" s="16" t="s">
        <v>109</v>
      </c>
      <c r="D259" s="4"/>
      <c r="E259" s="67"/>
      <c r="F259" s="8"/>
      <c r="G259" s="25">
        <f t="shared" si="98"/>
        <v>0</v>
      </c>
      <c r="H259" s="25">
        <f t="shared" si="98"/>
        <v>0</v>
      </c>
      <c r="I259" s="25">
        <f t="shared" si="98"/>
        <v>0</v>
      </c>
      <c r="J259" s="25">
        <f t="shared" si="98"/>
        <v>0</v>
      </c>
      <c r="K259" s="25">
        <f t="shared" si="98"/>
        <v>0</v>
      </c>
      <c r="L259" s="25">
        <f t="shared" si="98"/>
        <v>0</v>
      </c>
      <c r="M259" s="25">
        <f t="shared" si="98"/>
        <v>0</v>
      </c>
      <c r="N259" s="25">
        <f t="shared" si="98"/>
        <v>0</v>
      </c>
      <c r="O259" s="25">
        <f t="shared" si="98"/>
        <v>0</v>
      </c>
      <c r="P259" s="25">
        <f t="shared" si="98"/>
        <v>0</v>
      </c>
      <c r="Q259" s="88"/>
      <c r="R259" s="36"/>
      <c r="S259" s="88"/>
    </row>
    <row r="260" spans="1:25" ht="27" customHeight="1">
      <c r="A260" s="63">
        <v>13</v>
      </c>
      <c r="B260" s="81" t="s">
        <v>71</v>
      </c>
      <c r="C260" s="17" t="s">
        <v>111</v>
      </c>
      <c r="D260" s="92"/>
      <c r="E260" s="105" t="s">
        <v>4</v>
      </c>
      <c r="F260" s="1" t="s">
        <v>105</v>
      </c>
      <c r="G260" s="14">
        <f>H260+I260+J260+K260+L260+M260+N260+O260+P260</f>
        <v>515.1</v>
      </c>
      <c r="H260" s="14">
        <v>0</v>
      </c>
      <c r="I260" s="14">
        <v>0</v>
      </c>
      <c r="J260" s="14">
        <v>0</v>
      </c>
      <c r="K260" s="14">
        <v>123.1</v>
      </c>
      <c r="L260" s="14">
        <v>105.5</v>
      </c>
      <c r="M260" s="14">
        <v>105.5</v>
      </c>
      <c r="N260" s="14">
        <v>55.5</v>
      </c>
      <c r="O260" s="14">
        <v>20.5</v>
      </c>
      <c r="P260" s="14">
        <v>105</v>
      </c>
      <c r="Q260" s="97" t="s">
        <v>305</v>
      </c>
      <c r="R260" s="92"/>
      <c r="S260" s="76" t="s">
        <v>51</v>
      </c>
      <c r="T260" s="3"/>
      <c r="U260" s="33"/>
      <c r="V260" s="34"/>
      <c r="W260" s="3"/>
      <c r="X260" s="34"/>
      <c r="Y260" s="26"/>
    </row>
    <row r="261" spans="1:25" ht="23.25" customHeight="1">
      <c r="A261" s="63"/>
      <c r="B261" s="81"/>
      <c r="C261" s="27" t="s">
        <v>107</v>
      </c>
      <c r="D261" s="92"/>
      <c r="E261" s="106"/>
      <c r="F261" s="10"/>
      <c r="G261" s="14">
        <f>H261+I261+J261+K261+L261+M261+N261+O261+P261</f>
        <v>515.1</v>
      </c>
      <c r="H261" s="14">
        <v>0</v>
      </c>
      <c r="I261" s="14">
        <v>0</v>
      </c>
      <c r="J261" s="14">
        <v>0</v>
      </c>
      <c r="K261" s="14">
        <v>123.1</v>
      </c>
      <c r="L261" s="14">
        <v>105.5</v>
      </c>
      <c r="M261" s="14">
        <v>105.5</v>
      </c>
      <c r="N261" s="14">
        <v>55.5</v>
      </c>
      <c r="O261" s="14">
        <v>20.5</v>
      </c>
      <c r="P261" s="14">
        <v>105</v>
      </c>
      <c r="Q261" s="97"/>
      <c r="R261" s="92"/>
      <c r="S261" s="76"/>
      <c r="T261" s="3"/>
      <c r="U261" s="32"/>
      <c r="V261" s="34"/>
      <c r="W261" s="3"/>
      <c r="X261" s="34"/>
      <c r="Y261" s="26"/>
    </row>
    <row r="262" spans="1:25" ht="25.5">
      <c r="A262" s="63"/>
      <c r="B262" s="81"/>
      <c r="C262" s="27" t="s">
        <v>112</v>
      </c>
      <c r="D262" s="92"/>
      <c r="E262" s="106"/>
      <c r="F262" s="10"/>
      <c r="G262" s="14">
        <f>H262+I262+J262+K262+L262+M262+N262+O262+P262</f>
        <v>0</v>
      </c>
      <c r="H262" s="14">
        <v>0</v>
      </c>
      <c r="I262" s="14">
        <v>0</v>
      </c>
      <c r="J262" s="14">
        <v>0</v>
      </c>
      <c r="K262" s="14">
        <v>0</v>
      </c>
      <c r="L262" s="14">
        <v>0</v>
      </c>
      <c r="M262" s="14">
        <v>0</v>
      </c>
      <c r="N262" s="14">
        <v>0</v>
      </c>
      <c r="O262" s="14">
        <v>0</v>
      </c>
      <c r="P262" s="14">
        <v>0</v>
      </c>
      <c r="Q262" s="97"/>
      <c r="R262" s="92"/>
      <c r="S262" s="76"/>
      <c r="T262" s="3"/>
      <c r="U262" s="32"/>
      <c r="V262" s="34"/>
      <c r="W262" s="3"/>
      <c r="X262" s="34"/>
      <c r="Y262" s="26"/>
    </row>
    <row r="263" spans="1:25" ht="31.5" customHeight="1">
      <c r="A263" s="63"/>
      <c r="B263" s="81"/>
      <c r="C263" s="27" t="s">
        <v>109</v>
      </c>
      <c r="D263" s="92"/>
      <c r="E263" s="107"/>
      <c r="F263" s="10"/>
      <c r="G263" s="14">
        <f>H263+I263+J263+K263+L263+M263+N263+O263+P263</f>
        <v>0</v>
      </c>
      <c r="H263" s="14">
        <v>0</v>
      </c>
      <c r="I263" s="14">
        <v>0</v>
      </c>
      <c r="J263" s="14">
        <v>0</v>
      </c>
      <c r="K263" s="14">
        <v>0</v>
      </c>
      <c r="L263" s="14">
        <v>0</v>
      </c>
      <c r="M263" s="14">
        <v>0</v>
      </c>
      <c r="N263" s="14">
        <v>0</v>
      </c>
      <c r="O263" s="14">
        <v>0</v>
      </c>
      <c r="P263" s="14">
        <v>0</v>
      </c>
      <c r="Q263" s="97"/>
      <c r="R263" s="92"/>
      <c r="S263" s="76"/>
      <c r="T263" s="3"/>
      <c r="U263" s="32"/>
      <c r="V263" s="34"/>
      <c r="W263" s="3"/>
      <c r="X263" s="34"/>
      <c r="Y263" s="26"/>
    </row>
    <row r="264" spans="1:25" ht="25.5" customHeight="1">
      <c r="A264" s="63">
        <v>14</v>
      </c>
      <c r="B264" s="81" t="s">
        <v>72</v>
      </c>
      <c r="C264" s="17" t="s">
        <v>111</v>
      </c>
      <c r="D264" s="92"/>
      <c r="E264" s="105" t="s">
        <v>154</v>
      </c>
      <c r="F264" s="1" t="s">
        <v>224</v>
      </c>
      <c r="G264" s="14">
        <v>432</v>
      </c>
      <c r="H264" s="14">
        <v>0</v>
      </c>
      <c r="I264" s="14">
        <v>0</v>
      </c>
      <c r="J264" s="14">
        <v>21.6</v>
      </c>
      <c r="K264" s="14">
        <v>21.6</v>
      </c>
      <c r="L264" s="14">
        <v>129.6</v>
      </c>
      <c r="M264" s="14">
        <v>64.8</v>
      </c>
      <c r="N264" s="14">
        <v>64.8</v>
      </c>
      <c r="O264" s="14">
        <v>43.2</v>
      </c>
      <c r="P264" s="14">
        <v>86.4</v>
      </c>
      <c r="Q264" s="97" t="s">
        <v>106</v>
      </c>
      <c r="R264" s="92"/>
      <c r="S264" s="76" t="s">
        <v>52</v>
      </c>
      <c r="T264" s="3"/>
      <c r="U264" s="33"/>
      <c r="V264" s="34"/>
      <c r="W264" s="3"/>
      <c r="X264" s="34"/>
      <c r="Y264" s="26"/>
    </row>
    <row r="265" spans="1:25" ht="26.25" customHeight="1">
      <c r="A265" s="63"/>
      <c r="B265" s="81"/>
      <c r="C265" s="27" t="s">
        <v>107</v>
      </c>
      <c r="D265" s="92"/>
      <c r="E265" s="106" t="s">
        <v>154</v>
      </c>
      <c r="F265" s="10"/>
      <c r="G265" s="14">
        <v>432</v>
      </c>
      <c r="H265" s="14">
        <v>0</v>
      </c>
      <c r="I265" s="14">
        <v>0</v>
      </c>
      <c r="J265" s="14">
        <v>21.6</v>
      </c>
      <c r="K265" s="14">
        <v>21.6</v>
      </c>
      <c r="L265" s="14">
        <v>129.6</v>
      </c>
      <c r="M265" s="14">
        <v>64.8</v>
      </c>
      <c r="N265" s="14">
        <v>64.8</v>
      </c>
      <c r="O265" s="14">
        <v>43.2</v>
      </c>
      <c r="P265" s="14">
        <v>86.4</v>
      </c>
      <c r="Q265" s="97"/>
      <c r="R265" s="92"/>
      <c r="S265" s="76"/>
      <c r="T265" s="3"/>
      <c r="U265" s="32"/>
      <c r="V265" s="34"/>
      <c r="W265" s="3"/>
      <c r="X265" s="34"/>
      <c r="Y265" s="26"/>
    </row>
    <row r="266" spans="1:25" ht="33.75" customHeight="1">
      <c r="A266" s="63"/>
      <c r="B266" s="81"/>
      <c r="C266" s="27" t="s">
        <v>112</v>
      </c>
      <c r="D266" s="92"/>
      <c r="E266" s="106" t="s">
        <v>154</v>
      </c>
      <c r="F266" s="10"/>
      <c r="G266" s="14">
        <v>0</v>
      </c>
      <c r="H266" s="14">
        <v>0</v>
      </c>
      <c r="I266" s="14">
        <v>0</v>
      </c>
      <c r="J266" s="14">
        <v>0</v>
      </c>
      <c r="K266" s="14">
        <v>0</v>
      </c>
      <c r="L266" s="14">
        <v>0</v>
      </c>
      <c r="M266" s="14">
        <v>0</v>
      </c>
      <c r="N266" s="14">
        <v>0</v>
      </c>
      <c r="O266" s="14">
        <v>0</v>
      </c>
      <c r="P266" s="14">
        <v>0</v>
      </c>
      <c r="Q266" s="97"/>
      <c r="R266" s="92"/>
      <c r="S266" s="76"/>
      <c r="T266" s="3"/>
      <c r="U266" s="32"/>
      <c r="V266" s="34"/>
      <c r="W266" s="3"/>
      <c r="X266" s="34"/>
      <c r="Y266" s="26"/>
    </row>
    <row r="267" spans="1:25" ht="21" customHeight="1">
      <c r="A267" s="63"/>
      <c r="B267" s="81"/>
      <c r="C267" s="27" t="s">
        <v>109</v>
      </c>
      <c r="D267" s="92"/>
      <c r="E267" s="107" t="s">
        <v>154</v>
      </c>
      <c r="F267" s="10"/>
      <c r="G267" s="14">
        <v>0</v>
      </c>
      <c r="H267" s="14">
        <v>0</v>
      </c>
      <c r="I267" s="14">
        <v>0</v>
      </c>
      <c r="J267" s="14">
        <v>0</v>
      </c>
      <c r="K267" s="14">
        <v>0</v>
      </c>
      <c r="L267" s="14">
        <v>0</v>
      </c>
      <c r="M267" s="14">
        <v>0</v>
      </c>
      <c r="N267" s="14">
        <v>0</v>
      </c>
      <c r="O267" s="14">
        <v>0</v>
      </c>
      <c r="P267" s="14">
        <v>0</v>
      </c>
      <c r="Q267" s="97"/>
      <c r="R267" s="92"/>
      <c r="S267" s="76"/>
      <c r="T267" s="3"/>
      <c r="U267" s="32"/>
      <c r="V267" s="34"/>
      <c r="W267" s="3"/>
      <c r="X267" s="34"/>
      <c r="Y267" s="26"/>
    </row>
    <row r="268" spans="1:25" ht="21.75" customHeight="1">
      <c r="A268" s="63">
        <v>15</v>
      </c>
      <c r="B268" s="81" t="s">
        <v>175</v>
      </c>
      <c r="C268" s="17" t="s">
        <v>111</v>
      </c>
      <c r="D268" s="92"/>
      <c r="E268" s="105" t="s">
        <v>154</v>
      </c>
      <c r="F268" s="1" t="s">
        <v>224</v>
      </c>
      <c r="G268" s="14">
        <v>1244</v>
      </c>
      <c r="H268" s="14">
        <v>70</v>
      </c>
      <c r="I268" s="14">
        <v>80</v>
      </c>
      <c r="J268" s="14">
        <v>100.1</v>
      </c>
      <c r="K268" s="14">
        <v>171.4</v>
      </c>
      <c r="L268" s="14">
        <v>176.9</v>
      </c>
      <c r="M268" s="14">
        <v>168.8</v>
      </c>
      <c r="N268" s="14">
        <v>110.2</v>
      </c>
      <c r="O268" s="14">
        <v>159.80000000000001</v>
      </c>
      <c r="P268" s="14">
        <v>206.8</v>
      </c>
      <c r="Q268" s="97" t="s">
        <v>185</v>
      </c>
      <c r="R268" s="92"/>
      <c r="S268" s="76" t="s">
        <v>53</v>
      </c>
      <c r="T268" s="3"/>
      <c r="U268" s="33"/>
      <c r="V268" s="34"/>
      <c r="W268" s="3"/>
      <c r="X268" s="34"/>
      <c r="Y268" s="26"/>
    </row>
    <row r="269" spans="1:25" ht="19.5" customHeight="1">
      <c r="A269" s="63"/>
      <c r="B269" s="81"/>
      <c r="C269" s="27" t="s">
        <v>107</v>
      </c>
      <c r="D269" s="92"/>
      <c r="E269" s="106" t="s">
        <v>154</v>
      </c>
      <c r="F269" s="10"/>
      <c r="G269" s="14">
        <v>1244</v>
      </c>
      <c r="H269" s="14">
        <v>70</v>
      </c>
      <c r="I269" s="14">
        <v>80</v>
      </c>
      <c r="J269" s="14">
        <v>100.1</v>
      </c>
      <c r="K269" s="14">
        <v>171.4</v>
      </c>
      <c r="L269" s="14">
        <v>176.9</v>
      </c>
      <c r="M269" s="14">
        <v>168.8</v>
      </c>
      <c r="N269" s="14">
        <v>110.2</v>
      </c>
      <c r="O269" s="14">
        <v>159.80000000000001</v>
      </c>
      <c r="P269" s="14">
        <v>206.8</v>
      </c>
      <c r="Q269" s="97"/>
      <c r="R269" s="92"/>
      <c r="S269" s="76"/>
      <c r="T269" s="3"/>
      <c r="U269" s="32"/>
      <c r="V269" s="34"/>
      <c r="W269" s="3"/>
      <c r="X269" s="34"/>
      <c r="Y269" s="26"/>
    </row>
    <row r="270" spans="1:25" ht="32.25" customHeight="1">
      <c r="A270" s="63"/>
      <c r="B270" s="81"/>
      <c r="C270" s="27" t="s">
        <v>112</v>
      </c>
      <c r="D270" s="92"/>
      <c r="E270" s="106" t="s">
        <v>154</v>
      </c>
      <c r="F270" s="10"/>
      <c r="G270" s="14">
        <v>0</v>
      </c>
      <c r="H270" s="14">
        <v>0</v>
      </c>
      <c r="I270" s="14">
        <v>0</v>
      </c>
      <c r="J270" s="14">
        <v>0</v>
      </c>
      <c r="K270" s="14">
        <v>0</v>
      </c>
      <c r="L270" s="14">
        <v>0</v>
      </c>
      <c r="M270" s="14">
        <v>0</v>
      </c>
      <c r="N270" s="14">
        <v>0</v>
      </c>
      <c r="O270" s="14">
        <v>0</v>
      </c>
      <c r="P270" s="14">
        <v>0</v>
      </c>
      <c r="Q270" s="97"/>
      <c r="R270" s="92"/>
      <c r="S270" s="76"/>
      <c r="T270" s="3"/>
      <c r="U270" s="32"/>
      <c r="V270" s="34"/>
      <c r="W270" s="3"/>
      <c r="X270" s="34"/>
      <c r="Y270" s="26"/>
    </row>
    <row r="271" spans="1:25" ht="23.25" customHeight="1">
      <c r="A271" s="63"/>
      <c r="B271" s="81"/>
      <c r="C271" s="27" t="s">
        <v>109</v>
      </c>
      <c r="D271" s="92"/>
      <c r="E271" s="107" t="s">
        <v>154</v>
      </c>
      <c r="F271" s="10"/>
      <c r="G271" s="14">
        <v>0</v>
      </c>
      <c r="H271" s="14">
        <v>0</v>
      </c>
      <c r="I271" s="14">
        <v>0</v>
      </c>
      <c r="J271" s="14">
        <v>0</v>
      </c>
      <c r="K271" s="14">
        <v>0</v>
      </c>
      <c r="L271" s="14">
        <v>0</v>
      </c>
      <c r="M271" s="14">
        <v>0</v>
      </c>
      <c r="N271" s="14">
        <v>0</v>
      </c>
      <c r="O271" s="14">
        <v>0</v>
      </c>
      <c r="P271" s="14">
        <v>0</v>
      </c>
      <c r="Q271" s="97"/>
      <c r="R271" s="92"/>
      <c r="S271" s="76"/>
      <c r="T271" s="3"/>
      <c r="U271" s="32"/>
      <c r="V271" s="34"/>
      <c r="W271" s="3"/>
      <c r="X271" s="34"/>
      <c r="Y271" s="26"/>
    </row>
    <row r="272" spans="1:25" ht="59.25" customHeight="1">
      <c r="A272" s="63">
        <v>16</v>
      </c>
      <c r="B272" s="81" t="s">
        <v>156</v>
      </c>
      <c r="C272" s="17" t="s">
        <v>111</v>
      </c>
      <c r="D272" s="92"/>
      <c r="E272" s="105" t="s">
        <v>154</v>
      </c>
      <c r="F272" s="1" t="s">
        <v>226</v>
      </c>
      <c r="G272" s="14">
        <v>39.5</v>
      </c>
      <c r="H272" s="14">
        <v>4.5</v>
      </c>
      <c r="I272" s="14">
        <v>4.8</v>
      </c>
      <c r="J272" s="14">
        <v>5.7</v>
      </c>
      <c r="K272" s="14">
        <v>4.0999999999999996</v>
      </c>
      <c r="L272" s="14">
        <v>4.0999999999999996</v>
      </c>
      <c r="M272" s="14">
        <v>4.0999999999999996</v>
      </c>
      <c r="N272" s="14">
        <v>4.0999999999999996</v>
      </c>
      <c r="O272" s="14">
        <v>4</v>
      </c>
      <c r="P272" s="14">
        <v>4.0999999999999996</v>
      </c>
      <c r="Q272" s="97" t="s">
        <v>185</v>
      </c>
      <c r="R272" s="92"/>
      <c r="S272" s="76" t="s">
        <v>25</v>
      </c>
      <c r="T272" s="3"/>
      <c r="U272" s="33"/>
      <c r="V272" s="34"/>
      <c r="W272" s="3"/>
      <c r="X272" s="34"/>
      <c r="Y272" s="26"/>
    </row>
    <row r="273" spans="1:25" ht="36" customHeight="1">
      <c r="A273" s="63"/>
      <c r="B273" s="81"/>
      <c r="C273" s="27" t="s">
        <v>107</v>
      </c>
      <c r="D273" s="92"/>
      <c r="E273" s="106" t="s">
        <v>154</v>
      </c>
      <c r="F273" s="10"/>
      <c r="G273" s="14">
        <v>39.5</v>
      </c>
      <c r="H273" s="14">
        <v>4.5</v>
      </c>
      <c r="I273" s="14">
        <v>4.8</v>
      </c>
      <c r="J273" s="14">
        <v>5.7</v>
      </c>
      <c r="K273" s="14">
        <v>4.0999999999999996</v>
      </c>
      <c r="L273" s="14">
        <v>4.0999999999999996</v>
      </c>
      <c r="M273" s="14">
        <v>4.0999999999999996</v>
      </c>
      <c r="N273" s="14">
        <v>4.0999999999999996</v>
      </c>
      <c r="O273" s="14">
        <v>4</v>
      </c>
      <c r="P273" s="14">
        <v>4.0999999999999996</v>
      </c>
      <c r="Q273" s="97"/>
      <c r="R273" s="92"/>
      <c r="S273" s="76"/>
      <c r="T273" s="3"/>
      <c r="U273" s="32"/>
      <c r="V273" s="34"/>
      <c r="W273" s="3"/>
      <c r="X273" s="34"/>
      <c r="Y273" s="26"/>
    </row>
    <row r="274" spans="1:25" ht="27" customHeight="1">
      <c r="A274" s="63"/>
      <c r="B274" s="81"/>
      <c r="C274" s="27" t="s">
        <v>112</v>
      </c>
      <c r="D274" s="92"/>
      <c r="E274" s="106" t="s">
        <v>154</v>
      </c>
      <c r="F274" s="10"/>
      <c r="G274" s="14">
        <v>0</v>
      </c>
      <c r="H274" s="14">
        <v>0</v>
      </c>
      <c r="I274" s="14">
        <v>0</v>
      </c>
      <c r="J274" s="14">
        <v>0</v>
      </c>
      <c r="K274" s="14">
        <v>0</v>
      </c>
      <c r="L274" s="14">
        <v>0</v>
      </c>
      <c r="M274" s="14">
        <v>0</v>
      </c>
      <c r="N274" s="14">
        <v>0</v>
      </c>
      <c r="O274" s="14">
        <v>0</v>
      </c>
      <c r="P274" s="14">
        <v>0</v>
      </c>
      <c r="Q274" s="97"/>
      <c r="R274" s="92"/>
      <c r="S274" s="76"/>
      <c r="T274" s="3"/>
      <c r="U274" s="32"/>
      <c r="V274" s="34"/>
      <c r="W274" s="3"/>
      <c r="X274" s="34"/>
      <c r="Y274" s="26"/>
    </row>
    <row r="275" spans="1:25" ht="24.75" customHeight="1">
      <c r="A275" s="63"/>
      <c r="B275" s="81"/>
      <c r="C275" s="27" t="s">
        <v>109</v>
      </c>
      <c r="D275" s="92"/>
      <c r="E275" s="107" t="s">
        <v>154</v>
      </c>
      <c r="F275" s="10"/>
      <c r="G275" s="14">
        <v>0</v>
      </c>
      <c r="H275" s="14">
        <v>0</v>
      </c>
      <c r="I275" s="14">
        <v>0</v>
      </c>
      <c r="J275" s="14">
        <v>0</v>
      </c>
      <c r="K275" s="14">
        <v>0</v>
      </c>
      <c r="L275" s="14">
        <v>0</v>
      </c>
      <c r="M275" s="14">
        <v>0</v>
      </c>
      <c r="N275" s="14">
        <v>0</v>
      </c>
      <c r="O275" s="14">
        <v>0</v>
      </c>
      <c r="P275" s="14">
        <v>0</v>
      </c>
      <c r="Q275" s="97"/>
      <c r="R275" s="92"/>
      <c r="S275" s="76"/>
      <c r="T275" s="3"/>
      <c r="U275" s="32"/>
      <c r="V275" s="34"/>
      <c r="W275" s="3"/>
      <c r="X275" s="34"/>
      <c r="Y275" s="26"/>
    </row>
    <row r="276" spans="1:25" ht="21.75" customHeight="1">
      <c r="A276" s="63">
        <v>17</v>
      </c>
      <c r="B276" s="81" t="s">
        <v>26</v>
      </c>
      <c r="C276" s="17" t="s">
        <v>111</v>
      </c>
      <c r="D276" s="92"/>
      <c r="E276" s="105" t="s">
        <v>154</v>
      </c>
      <c r="F276" s="1" t="s">
        <v>224</v>
      </c>
      <c r="G276" s="14">
        <v>25.2</v>
      </c>
      <c r="H276" s="14">
        <v>2.8</v>
      </c>
      <c r="I276" s="14">
        <v>2.8</v>
      </c>
      <c r="J276" s="14">
        <v>2.8</v>
      </c>
      <c r="K276" s="14">
        <v>2.8</v>
      </c>
      <c r="L276" s="14">
        <v>2.8</v>
      </c>
      <c r="M276" s="14">
        <v>2.8</v>
      </c>
      <c r="N276" s="14">
        <v>2.8</v>
      </c>
      <c r="O276" s="14">
        <v>2.8</v>
      </c>
      <c r="P276" s="14">
        <v>2.8</v>
      </c>
      <c r="Q276" s="97" t="s">
        <v>185</v>
      </c>
      <c r="R276" s="92"/>
      <c r="S276" s="76"/>
      <c r="T276" s="3"/>
      <c r="U276" s="33"/>
      <c r="V276" s="34"/>
      <c r="W276" s="3"/>
      <c r="X276" s="34"/>
      <c r="Y276" s="26"/>
    </row>
    <row r="277" spans="1:25" ht="19.5" customHeight="1">
      <c r="A277" s="63"/>
      <c r="B277" s="81"/>
      <c r="C277" s="27" t="s">
        <v>107</v>
      </c>
      <c r="D277" s="92"/>
      <c r="E277" s="106" t="s">
        <v>154</v>
      </c>
      <c r="F277" s="10"/>
      <c r="G277" s="14">
        <v>25.2</v>
      </c>
      <c r="H277" s="14">
        <v>2.8</v>
      </c>
      <c r="I277" s="14">
        <v>2.8</v>
      </c>
      <c r="J277" s="14">
        <v>2.8</v>
      </c>
      <c r="K277" s="14">
        <v>2.8</v>
      </c>
      <c r="L277" s="14">
        <v>2.8</v>
      </c>
      <c r="M277" s="14">
        <v>2.8</v>
      </c>
      <c r="N277" s="14">
        <v>2.8</v>
      </c>
      <c r="O277" s="14">
        <v>2.8</v>
      </c>
      <c r="P277" s="14">
        <v>2.8</v>
      </c>
      <c r="Q277" s="97"/>
      <c r="R277" s="92"/>
      <c r="S277" s="76"/>
      <c r="T277" s="3"/>
      <c r="U277" s="32"/>
      <c r="V277" s="34"/>
      <c r="W277" s="3"/>
      <c r="X277" s="34"/>
      <c r="Y277" s="26"/>
    </row>
    <row r="278" spans="1:25" ht="32.25" customHeight="1">
      <c r="A278" s="63"/>
      <c r="B278" s="81"/>
      <c r="C278" s="27" t="s">
        <v>112</v>
      </c>
      <c r="D278" s="92"/>
      <c r="E278" s="106" t="s">
        <v>154</v>
      </c>
      <c r="F278" s="10"/>
      <c r="G278" s="14">
        <v>0</v>
      </c>
      <c r="H278" s="14">
        <v>0</v>
      </c>
      <c r="I278" s="14">
        <v>0</v>
      </c>
      <c r="J278" s="14">
        <v>0</v>
      </c>
      <c r="K278" s="14">
        <v>0</v>
      </c>
      <c r="L278" s="14">
        <v>0</v>
      </c>
      <c r="M278" s="14">
        <v>0</v>
      </c>
      <c r="N278" s="14">
        <v>0</v>
      </c>
      <c r="O278" s="14">
        <v>0</v>
      </c>
      <c r="P278" s="14">
        <v>0</v>
      </c>
      <c r="Q278" s="97"/>
      <c r="R278" s="92"/>
      <c r="S278" s="76"/>
      <c r="T278" s="3"/>
      <c r="U278" s="32"/>
      <c r="V278" s="34"/>
      <c r="W278" s="3"/>
      <c r="X278" s="34"/>
      <c r="Y278" s="26"/>
    </row>
    <row r="279" spans="1:25" ht="18" customHeight="1">
      <c r="A279" s="63"/>
      <c r="B279" s="81"/>
      <c r="C279" s="27" t="s">
        <v>109</v>
      </c>
      <c r="D279" s="92"/>
      <c r="E279" s="107" t="s">
        <v>154</v>
      </c>
      <c r="F279" s="10"/>
      <c r="G279" s="14">
        <v>0</v>
      </c>
      <c r="H279" s="14">
        <v>0</v>
      </c>
      <c r="I279" s="14">
        <v>0</v>
      </c>
      <c r="J279" s="14">
        <v>0</v>
      </c>
      <c r="K279" s="14">
        <v>0</v>
      </c>
      <c r="L279" s="14">
        <v>0</v>
      </c>
      <c r="M279" s="14">
        <v>0</v>
      </c>
      <c r="N279" s="14">
        <v>0</v>
      </c>
      <c r="O279" s="14">
        <v>0</v>
      </c>
      <c r="P279" s="14">
        <v>0</v>
      </c>
      <c r="Q279" s="97"/>
      <c r="R279" s="92"/>
      <c r="S279" s="76"/>
      <c r="T279" s="3"/>
      <c r="U279" s="32"/>
      <c r="V279" s="34"/>
      <c r="W279" s="3"/>
      <c r="X279" s="34"/>
      <c r="Y279" s="26"/>
    </row>
    <row r="280" spans="1:25" ht="21.75" customHeight="1">
      <c r="A280" s="63">
        <v>18</v>
      </c>
      <c r="B280" s="81" t="s">
        <v>176</v>
      </c>
      <c r="C280" s="17" t="s">
        <v>111</v>
      </c>
      <c r="D280" s="92"/>
      <c r="E280" s="105" t="s">
        <v>4</v>
      </c>
      <c r="F280" s="1" t="s">
        <v>224</v>
      </c>
      <c r="G280" s="14">
        <v>340.8</v>
      </c>
      <c r="H280" s="14">
        <v>0</v>
      </c>
      <c r="I280" s="14">
        <v>0</v>
      </c>
      <c r="J280" s="14">
        <v>0</v>
      </c>
      <c r="K280" s="14">
        <v>120</v>
      </c>
      <c r="L280" s="14">
        <v>72</v>
      </c>
      <c r="M280" s="14">
        <v>24</v>
      </c>
      <c r="N280" s="14">
        <v>48</v>
      </c>
      <c r="O280" s="14">
        <v>4.8</v>
      </c>
      <c r="P280" s="14">
        <v>72</v>
      </c>
      <c r="Q280" s="97" t="s">
        <v>199</v>
      </c>
      <c r="R280" s="92" t="s">
        <v>265</v>
      </c>
      <c r="S280" s="76" t="s">
        <v>54</v>
      </c>
      <c r="T280" s="3"/>
      <c r="U280" s="33"/>
      <c r="V280" s="34"/>
      <c r="W280" s="3"/>
      <c r="X280" s="34"/>
      <c r="Y280" s="26"/>
    </row>
    <row r="281" spans="1:25" ht="19.5" customHeight="1">
      <c r="A281" s="63"/>
      <c r="B281" s="81"/>
      <c r="C281" s="27" t="s">
        <v>107</v>
      </c>
      <c r="D281" s="92"/>
      <c r="E281" s="106" t="s">
        <v>4</v>
      </c>
      <c r="F281" s="10"/>
      <c r="G281" s="14">
        <v>340.8</v>
      </c>
      <c r="H281" s="14">
        <v>0</v>
      </c>
      <c r="I281" s="14">
        <v>0</v>
      </c>
      <c r="J281" s="14">
        <v>0</v>
      </c>
      <c r="K281" s="14">
        <v>120</v>
      </c>
      <c r="L281" s="14">
        <v>72</v>
      </c>
      <c r="M281" s="14">
        <v>24</v>
      </c>
      <c r="N281" s="14">
        <v>48</v>
      </c>
      <c r="O281" s="14">
        <v>4.8</v>
      </c>
      <c r="P281" s="14">
        <v>72</v>
      </c>
      <c r="Q281" s="97"/>
      <c r="R281" s="92"/>
      <c r="S281" s="76"/>
      <c r="T281" s="3"/>
      <c r="U281" s="32"/>
      <c r="V281" s="34"/>
      <c r="W281" s="3"/>
      <c r="X281" s="34"/>
      <c r="Y281" s="26"/>
    </row>
    <row r="282" spans="1:25" ht="32.25" customHeight="1">
      <c r="A282" s="63"/>
      <c r="B282" s="81"/>
      <c r="C282" s="27" t="s">
        <v>112</v>
      </c>
      <c r="D282" s="92"/>
      <c r="E282" s="106" t="s">
        <v>4</v>
      </c>
      <c r="F282" s="10"/>
      <c r="G282" s="14">
        <v>0</v>
      </c>
      <c r="H282" s="14">
        <v>0</v>
      </c>
      <c r="I282" s="14">
        <v>0</v>
      </c>
      <c r="J282" s="14">
        <v>0</v>
      </c>
      <c r="K282" s="14">
        <v>0</v>
      </c>
      <c r="L282" s="14">
        <v>0</v>
      </c>
      <c r="M282" s="14">
        <v>0</v>
      </c>
      <c r="N282" s="14">
        <v>0</v>
      </c>
      <c r="O282" s="14">
        <v>0</v>
      </c>
      <c r="P282" s="14">
        <v>0</v>
      </c>
      <c r="Q282" s="97"/>
      <c r="R282" s="92"/>
      <c r="S282" s="76"/>
      <c r="T282" s="3"/>
      <c r="U282" s="32"/>
      <c r="V282" s="34"/>
      <c r="W282" s="3"/>
      <c r="X282" s="34"/>
      <c r="Y282" s="26"/>
    </row>
    <row r="283" spans="1:25" ht="23.25" customHeight="1">
      <c r="A283" s="63"/>
      <c r="B283" s="81"/>
      <c r="C283" s="27" t="s">
        <v>109</v>
      </c>
      <c r="D283" s="92"/>
      <c r="E283" s="107" t="s">
        <v>4</v>
      </c>
      <c r="F283" s="10"/>
      <c r="G283" s="14">
        <v>0</v>
      </c>
      <c r="H283" s="14">
        <v>0</v>
      </c>
      <c r="I283" s="14">
        <v>0</v>
      </c>
      <c r="J283" s="14">
        <v>0</v>
      </c>
      <c r="K283" s="14">
        <v>0</v>
      </c>
      <c r="L283" s="14">
        <v>0</v>
      </c>
      <c r="M283" s="14">
        <v>0</v>
      </c>
      <c r="N283" s="14">
        <v>0</v>
      </c>
      <c r="O283" s="14">
        <v>0</v>
      </c>
      <c r="P283" s="14">
        <v>0</v>
      </c>
      <c r="Q283" s="97"/>
      <c r="R283" s="92"/>
      <c r="S283" s="76"/>
      <c r="T283" s="3"/>
      <c r="U283" s="32"/>
      <c r="V283" s="34"/>
      <c r="W283" s="3"/>
      <c r="X283" s="34"/>
      <c r="Y283" s="26"/>
    </row>
    <row r="284" spans="1:25" ht="24.75" customHeight="1">
      <c r="A284" s="63">
        <v>19</v>
      </c>
      <c r="B284" s="81" t="s">
        <v>27</v>
      </c>
      <c r="C284" s="17" t="s">
        <v>111</v>
      </c>
      <c r="D284" s="92"/>
      <c r="E284" s="105" t="s">
        <v>4</v>
      </c>
      <c r="F284" s="1" t="s">
        <v>224</v>
      </c>
      <c r="G284" s="14">
        <f t="shared" ref="G284:G311" si="99">H284+I284+J284+K284+L284+M284+N284+O284+P284</f>
        <v>60</v>
      </c>
      <c r="H284" s="14">
        <f>H285+H286+H287</f>
        <v>37.700000000000003</v>
      </c>
      <c r="I284" s="14">
        <f t="shared" ref="I284:P284" si="100">I285+I286+I287</f>
        <v>22.3</v>
      </c>
      <c r="J284" s="14">
        <f t="shared" si="100"/>
        <v>0</v>
      </c>
      <c r="K284" s="14">
        <f t="shared" si="100"/>
        <v>0</v>
      </c>
      <c r="L284" s="14">
        <f t="shared" si="100"/>
        <v>0</v>
      </c>
      <c r="M284" s="14">
        <f t="shared" si="100"/>
        <v>0</v>
      </c>
      <c r="N284" s="14">
        <f t="shared" si="100"/>
        <v>0</v>
      </c>
      <c r="O284" s="14">
        <f t="shared" si="100"/>
        <v>0</v>
      </c>
      <c r="P284" s="14">
        <f t="shared" si="100"/>
        <v>0</v>
      </c>
      <c r="Q284" s="97" t="s">
        <v>199</v>
      </c>
      <c r="R284" s="92" t="s">
        <v>266</v>
      </c>
      <c r="S284" s="76" t="s">
        <v>55</v>
      </c>
      <c r="T284" s="3"/>
      <c r="U284" s="33"/>
      <c r="V284" s="34"/>
      <c r="W284" s="3"/>
      <c r="X284" s="34"/>
      <c r="Y284" s="26"/>
    </row>
    <row r="285" spans="1:25" ht="24" customHeight="1">
      <c r="A285" s="63"/>
      <c r="B285" s="81"/>
      <c r="C285" s="27" t="s">
        <v>107</v>
      </c>
      <c r="D285" s="92"/>
      <c r="E285" s="106" t="s">
        <v>4</v>
      </c>
      <c r="F285" s="10"/>
      <c r="G285" s="14">
        <f t="shared" si="99"/>
        <v>60</v>
      </c>
      <c r="H285" s="14">
        <v>37.700000000000003</v>
      </c>
      <c r="I285" s="14">
        <v>22.3</v>
      </c>
      <c r="J285" s="14">
        <v>0</v>
      </c>
      <c r="K285" s="14">
        <v>0</v>
      </c>
      <c r="L285" s="14">
        <v>0</v>
      </c>
      <c r="M285" s="14">
        <v>0</v>
      </c>
      <c r="N285" s="14">
        <v>0</v>
      </c>
      <c r="O285" s="14">
        <v>0</v>
      </c>
      <c r="P285" s="14">
        <v>0</v>
      </c>
      <c r="Q285" s="97"/>
      <c r="R285" s="92"/>
      <c r="S285" s="76"/>
      <c r="T285" s="3"/>
      <c r="U285" s="32"/>
      <c r="V285" s="34"/>
      <c r="W285" s="3"/>
      <c r="X285" s="34"/>
      <c r="Y285" s="26"/>
    </row>
    <row r="286" spans="1:25" ht="40.5" customHeight="1">
      <c r="A286" s="63"/>
      <c r="B286" s="81"/>
      <c r="C286" s="27" t="s">
        <v>112</v>
      </c>
      <c r="D286" s="92"/>
      <c r="E286" s="106" t="s">
        <v>4</v>
      </c>
      <c r="F286" s="10"/>
      <c r="G286" s="14">
        <f t="shared" si="99"/>
        <v>0</v>
      </c>
      <c r="H286" s="14">
        <v>0</v>
      </c>
      <c r="I286" s="14">
        <v>0</v>
      </c>
      <c r="J286" s="14">
        <v>0</v>
      </c>
      <c r="K286" s="14">
        <v>0</v>
      </c>
      <c r="L286" s="14">
        <v>0</v>
      </c>
      <c r="M286" s="14">
        <v>0</v>
      </c>
      <c r="N286" s="14">
        <v>0</v>
      </c>
      <c r="O286" s="14">
        <v>0</v>
      </c>
      <c r="P286" s="14">
        <v>0</v>
      </c>
      <c r="Q286" s="97"/>
      <c r="R286" s="92"/>
      <c r="S286" s="76"/>
      <c r="T286" s="3"/>
      <c r="U286" s="32"/>
      <c r="V286" s="34"/>
      <c r="W286" s="3"/>
      <c r="X286" s="34"/>
      <c r="Y286" s="26"/>
    </row>
    <row r="287" spans="1:25" ht="30" customHeight="1">
      <c r="A287" s="63"/>
      <c r="B287" s="81"/>
      <c r="C287" s="27" t="s">
        <v>109</v>
      </c>
      <c r="D287" s="92"/>
      <c r="E287" s="107" t="s">
        <v>4</v>
      </c>
      <c r="F287" s="10"/>
      <c r="G287" s="14">
        <f t="shared" si="99"/>
        <v>0</v>
      </c>
      <c r="H287" s="14">
        <v>0</v>
      </c>
      <c r="I287" s="14">
        <v>0</v>
      </c>
      <c r="J287" s="14">
        <v>0</v>
      </c>
      <c r="K287" s="14">
        <v>0</v>
      </c>
      <c r="L287" s="14">
        <v>0</v>
      </c>
      <c r="M287" s="14">
        <v>0</v>
      </c>
      <c r="N287" s="14">
        <v>0</v>
      </c>
      <c r="O287" s="14">
        <v>0</v>
      </c>
      <c r="P287" s="14">
        <v>0</v>
      </c>
      <c r="Q287" s="97"/>
      <c r="R287" s="92"/>
      <c r="S287" s="76"/>
      <c r="T287" s="3"/>
      <c r="U287" s="32"/>
      <c r="V287" s="34"/>
      <c r="W287" s="3"/>
      <c r="X287" s="34"/>
      <c r="Y287" s="26"/>
    </row>
    <row r="288" spans="1:25" ht="21.75" customHeight="1">
      <c r="A288" s="111">
        <v>20</v>
      </c>
      <c r="B288" s="108" t="s">
        <v>36</v>
      </c>
      <c r="C288" s="17" t="s">
        <v>111</v>
      </c>
      <c r="D288" s="82"/>
      <c r="E288" s="105" t="s">
        <v>4</v>
      </c>
      <c r="F288" s="1" t="s">
        <v>224</v>
      </c>
      <c r="G288" s="14">
        <f t="shared" si="99"/>
        <v>90.3</v>
      </c>
      <c r="H288" s="14">
        <f>H289+H290+H291</f>
        <v>0</v>
      </c>
      <c r="I288" s="14">
        <f t="shared" ref="I288:P288" si="101">I289+I290+I291</f>
        <v>52.8</v>
      </c>
      <c r="J288" s="14">
        <f t="shared" si="101"/>
        <v>37.5</v>
      </c>
      <c r="K288" s="14">
        <f t="shared" si="101"/>
        <v>0</v>
      </c>
      <c r="L288" s="14">
        <f t="shared" si="101"/>
        <v>0</v>
      </c>
      <c r="M288" s="14">
        <f t="shared" si="101"/>
        <v>0</v>
      </c>
      <c r="N288" s="14">
        <f t="shared" si="101"/>
        <v>0</v>
      </c>
      <c r="O288" s="14">
        <f t="shared" si="101"/>
        <v>0</v>
      </c>
      <c r="P288" s="14">
        <f t="shared" si="101"/>
        <v>0</v>
      </c>
      <c r="Q288" s="122" t="s">
        <v>199</v>
      </c>
      <c r="R288" s="82" t="s">
        <v>267</v>
      </c>
      <c r="S288" s="102" t="s">
        <v>56</v>
      </c>
      <c r="T288" s="3"/>
      <c r="U288" s="33"/>
      <c r="V288" s="34"/>
      <c r="W288" s="3"/>
      <c r="X288" s="34"/>
      <c r="Y288" s="26"/>
    </row>
    <row r="289" spans="1:25" ht="19.5" customHeight="1">
      <c r="A289" s="112"/>
      <c r="B289" s="109"/>
      <c r="C289" s="27" t="s">
        <v>107</v>
      </c>
      <c r="D289" s="83"/>
      <c r="E289" s="106"/>
      <c r="F289" s="10"/>
      <c r="G289" s="14">
        <f t="shared" si="99"/>
        <v>90.3</v>
      </c>
      <c r="H289" s="14">
        <v>0</v>
      </c>
      <c r="I289" s="42">
        <v>52.8</v>
      </c>
      <c r="J289" s="42">
        <v>37.5</v>
      </c>
      <c r="K289" s="42">
        <v>0</v>
      </c>
      <c r="L289" s="42">
        <v>0</v>
      </c>
      <c r="M289" s="42">
        <v>0</v>
      </c>
      <c r="N289" s="42">
        <v>0</v>
      </c>
      <c r="O289" s="42">
        <v>0</v>
      </c>
      <c r="P289" s="42">
        <v>0</v>
      </c>
      <c r="Q289" s="123"/>
      <c r="R289" s="83"/>
      <c r="S289" s="103"/>
      <c r="T289" s="3"/>
      <c r="U289" s="32"/>
      <c r="V289" s="34"/>
      <c r="W289" s="3"/>
      <c r="X289" s="34"/>
      <c r="Y289" s="26"/>
    </row>
    <row r="290" spans="1:25" ht="32.25" customHeight="1">
      <c r="A290" s="112"/>
      <c r="B290" s="109"/>
      <c r="C290" s="27" t="s">
        <v>112</v>
      </c>
      <c r="D290" s="83"/>
      <c r="E290" s="106"/>
      <c r="F290" s="10"/>
      <c r="G290" s="14">
        <f t="shared" si="99"/>
        <v>0</v>
      </c>
      <c r="H290" s="14">
        <v>0</v>
      </c>
      <c r="I290" s="14">
        <v>0</v>
      </c>
      <c r="J290" s="14">
        <v>0</v>
      </c>
      <c r="K290" s="14">
        <v>0</v>
      </c>
      <c r="L290" s="14">
        <v>0</v>
      </c>
      <c r="M290" s="14">
        <v>0</v>
      </c>
      <c r="N290" s="14">
        <v>0</v>
      </c>
      <c r="O290" s="14">
        <v>0</v>
      </c>
      <c r="P290" s="14">
        <v>0</v>
      </c>
      <c r="Q290" s="123"/>
      <c r="R290" s="83"/>
      <c r="S290" s="103"/>
      <c r="T290" s="3"/>
      <c r="U290" s="32"/>
      <c r="V290" s="34"/>
      <c r="W290" s="3"/>
      <c r="X290" s="34"/>
      <c r="Y290" s="26"/>
    </row>
    <row r="291" spans="1:25" ht="26.25" customHeight="1">
      <c r="A291" s="113"/>
      <c r="B291" s="110"/>
      <c r="C291" s="27" t="s">
        <v>109</v>
      </c>
      <c r="D291" s="84"/>
      <c r="E291" s="107"/>
      <c r="F291" s="10"/>
      <c r="G291" s="14">
        <f t="shared" si="99"/>
        <v>0</v>
      </c>
      <c r="H291" s="14">
        <v>0</v>
      </c>
      <c r="I291" s="14">
        <v>0</v>
      </c>
      <c r="J291" s="14">
        <v>0</v>
      </c>
      <c r="K291" s="14">
        <v>0</v>
      </c>
      <c r="L291" s="14">
        <v>0</v>
      </c>
      <c r="M291" s="14">
        <v>0</v>
      </c>
      <c r="N291" s="14">
        <v>0</v>
      </c>
      <c r="O291" s="14">
        <v>0</v>
      </c>
      <c r="P291" s="14">
        <v>0</v>
      </c>
      <c r="Q291" s="124"/>
      <c r="R291" s="84"/>
      <c r="S291" s="104"/>
      <c r="T291" s="3"/>
      <c r="U291" s="32"/>
      <c r="V291" s="34"/>
      <c r="W291" s="3"/>
      <c r="X291" s="34"/>
      <c r="Y291" s="26"/>
    </row>
    <row r="292" spans="1:25" ht="21.75" customHeight="1">
      <c r="A292" s="63">
        <v>21</v>
      </c>
      <c r="B292" s="81" t="s">
        <v>73</v>
      </c>
      <c r="C292" s="17" t="s">
        <v>111</v>
      </c>
      <c r="D292" s="92"/>
      <c r="E292" s="105" t="s">
        <v>4</v>
      </c>
      <c r="F292" s="1" t="s">
        <v>224</v>
      </c>
      <c r="G292" s="14">
        <f t="shared" si="99"/>
        <v>15</v>
      </c>
      <c r="H292" s="14">
        <f>H293+H294+H295</f>
        <v>0</v>
      </c>
      <c r="I292" s="14">
        <f t="shared" ref="I292:P292" si="102">I293+I294+I295</f>
        <v>9.3000000000000007</v>
      </c>
      <c r="J292" s="14">
        <f t="shared" si="102"/>
        <v>5.7</v>
      </c>
      <c r="K292" s="14">
        <f t="shared" si="102"/>
        <v>0</v>
      </c>
      <c r="L292" s="14">
        <f t="shared" si="102"/>
        <v>0</v>
      </c>
      <c r="M292" s="14">
        <f t="shared" si="102"/>
        <v>0</v>
      </c>
      <c r="N292" s="14">
        <f t="shared" si="102"/>
        <v>0</v>
      </c>
      <c r="O292" s="14">
        <f t="shared" si="102"/>
        <v>0</v>
      </c>
      <c r="P292" s="14">
        <f t="shared" si="102"/>
        <v>0</v>
      </c>
      <c r="Q292" s="97" t="s">
        <v>185</v>
      </c>
      <c r="R292" s="92"/>
      <c r="S292" s="76" t="s">
        <v>57</v>
      </c>
      <c r="T292" s="3"/>
      <c r="U292" s="33"/>
      <c r="V292" s="34"/>
      <c r="W292" s="3"/>
      <c r="X292" s="34"/>
      <c r="Y292" s="26"/>
    </row>
    <row r="293" spans="1:25" ht="19.5" customHeight="1">
      <c r="A293" s="63"/>
      <c r="B293" s="81"/>
      <c r="C293" s="27" t="s">
        <v>107</v>
      </c>
      <c r="D293" s="92"/>
      <c r="E293" s="106" t="s">
        <v>4</v>
      </c>
      <c r="F293" s="10"/>
      <c r="G293" s="14">
        <f t="shared" si="99"/>
        <v>15</v>
      </c>
      <c r="H293" s="14">
        <v>0</v>
      </c>
      <c r="I293" s="14">
        <v>9.3000000000000007</v>
      </c>
      <c r="J293" s="14">
        <v>5.7</v>
      </c>
      <c r="K293" s="14">
        <v>0</v>
      </c>
      <c r="L293" s="14">
        <v>0</v>
      </c>
      <c r="M293" s="14">
        <v>0</v>
      </c>
      <c r="N293" s="14">
        <v>0</v>
      </c>
      <c r="O293" s="14">
        <v>0</v>
      </c>
      <c r="P293" s="14">
        <v>0</v>
      </c>
      <c r="Q293" s="97"/>
      <c r="R293" s="92"/>
      <c r="S293" s="76"/>
      <c r="T293" s="3"/>
      <c r="U293" s="32"/>
      <c r="V293" s="34"/>
      <c r="W293" s="3"/>
      <c r="X293" s="34"/>
      <c r="Y293" s="26"/>
    </row>
    <row r="294" spans="1:25" ht="32.25" customHeight="1">
      <c r="A294" s="63"/>
      <c r="B294" s="81"/>
      <c r="C294" s="27" t="s">
        <v>112</v>
      </c>
      <c r="D294" s="92"/>
      <c r="E294" s="106" t="s">
        <v>4</v>
      </c>
      <c r="F294" s="10"/>
      <c r="G294" s="14">
        <f t="shared" si="99"/>
        <v>0</v>
      </c>
      <c r="H294" s="14">
        <v>0</v>
      </c>
      <c r="I294" s="14">
        <v>0</v>
      </c>
      <c r="J294" s="14">
        <v>0</v>
      </c>
      <c r="K294" s="14">
        <v>0</v>
      </c>
      <c r="L294" s="14">
        <v>0</v>
      </c>
      <c r="M294" s="14">
        <v>0</v>
      </c>
      <c r="N294" s="14">
        <v>0</v>
      </c>
      <c r="O294" s="14">
        <v>0</v>
      </c>
      <c r="P294" s="14">
        <v>0</v>
      </c>
      <c r="Q294" s="97"/>
      <c r="R294" s="92"/>
      <c r="S294" s="76"/>
      <c r="T294" s="3"/>
      <c r="U294" s="32"/>
      <c r="V294" s="34"/>
      <c r="W294" s="3"/>
      <c r="X294" s="34"/>
      <c r="Y294" s="26"/>
    </row>
    <row r="295" spans="1:25" ht="23.25" customHeight="1">
      <c r="A295" s="63"/>
      <c r="B295" s="81"/>
      <c r="C295" s="27" t="s">
        <v>109</v>
      </c>
      <c r="D295" s="92"/>
      <c r="E295" s="107" t="s">
        <v>4</v>
      </c>
      <c r="F295" s="10"/>
      <c r="G295" s="14">
        <f t="shared" si="99"/>
        <v>0</v>
      </c>
      <c r="H295" s="14">
        <v>0</v>
      </c>
      <c r="I295" s="14">
        <v>0</v>
      </c>
      <c r="J295" s="14">
        <v>0</v>
      </c>
      <c r="K295" s="14">
        <v>0</v>
      </c>
      <c r="L295" s="14">
        <v>0</v>
      </c>
      <c r="M295" s="14">
        <v>0</v>
      </c>
      <c r="N295" s="14">
        <v>0</v>
      </c>
      <c r="O295" s="14">
        <v>0</v>
      </c>
      <c r="P295" s="14">
        <v>0</v>
      </c>
      <c r="Q295" s="97"/>
      <c r="R295" s="92"/>
      <c r="S295" s="76"/>
      <c r="T295" s="3"/>
      <c r="U295" s="32"/>
      <c r="V295" s="34"/>
      <c r="W295" s="3"/>
      <c r="X295" s="34"/>
      <c r="Y295" s="26"/>
    </row>
    <row r="296" spans="1:25" ht="21.75" customHeight="1">
      <c r="A296" s="63">
        <v>22</v>
      </c>
      <c r="B296" s="81" t="s">
        <v>28</v>
      </c>
      <c r="C296" s="17" t="s">
        <v>111</v>
      </c>
      <c r="D296" s="92"/>
      <c r="E296" s="105" t="s">
        <v>4</v>
      </c>
      <c r="F296" s="1" t="s">
        <v>224</v>
      </c>
      <c r="G296" s="14">
        <f t="shared" si="99"/>
        <v>20.5</v>
      </c>
      <c r="H296" s="14">
        <f>H297+H298+H299</f>
        <v>0</v>
      </c>
      <c r="I296" s="14">
        <f t="shared" ref="I296:P296" si="103">I297+I298+I299</f>
        <v>3.9</v>
      </c>
      <c r="J296" s="14">
        <f t="shared" si="103"/>
        <v>16.600000000000001</v>
      </c>
      <c r="K296" s="14">
        <f t="shared" si="103"/>
        <v>0</v>
      </c>
      <c r="L296" s="14">
        <f t="shared" si="103"/>
        <v>0</v>
      </c>
      <c r="M296" s="14">
        <f t="shared" si="103"/>
        <v>0</v>
      </c>
      <c r="N296" s="14">
        <f t="shared" si="103"/>
        <v>0</v>
      </c>
      <c r="O296" s="14">
        <f t="shared" si="103"/>
        <v>0</v>
      </c>
      <c r="P296" s="14">
        <f t="shared" si="103"/>
        <v>0</v>
      </c>
      <c r="Q296" s="97" t="s">
        <v>306</v>
      </c>
      <c r="R296" s="92"/>
      <c r="S296" s="76" t="s">
        <v>57</v>
      </c>
      <c r="T296" s="3"/>
      <c r="U296" s="33"/>
      <c r="V296" s="34"/>
      <c r="W296" s="3"/>
      <c r="X296" s="34"/>
      <c r="Y296" s="26"/>
    </row>
    <row r="297" spans="1:25" ht="19.5" customHeight="1">
      <c r="A297" s="63"/>
      <c r="B297" s="81"/>
      <c r="C297" s="27" t="s">
        <v>107</v>
      </c>
      <c r="D297" s="92"/>
      <c r="E297" s="106" t="s">
        <v>4</v>
      </c>
      <c r="F297" s="10"/>
      <c r="G297" s="14">
        <f t="shared" si="99"/>
        <v>20.5</v>
      </c>
      <c r="H297" s="14">
        <v>0</v>
      </c>
      <c r="I297" s="14">
        <v>3.9</v>
      </c>
      <c r="J297" s="14">
        <v>16.600000000000001</v>
      </c>
      <c r="K297" s="14">
        <v>0</v>
      </c>
      <c r="L297" s="14">
        <v>0</v>
      </c>
      <c r="M297" s="14">
        <v>0</v>
      </c>
      <c r="N297" s="14">
        <v>0</v>
      </c>
      <c r="O297" s="14">
        <v>0</v>
      </c>
      <c r="P297" s="14">
        <v>0</v>
      </c>
      <c r="Q297" s="97"/>
      <c r="R297" s="92"/>
      <c r="S297" s="76"/>
      <c r="T297" s="3"/>
      <c r="U297" s="32"/>
      <c r="V297" s="34"/>
      <c r="W297" s="3"/>
      <c r="X297" s="34"/>
      <c r="Y297" s="26"/>
    </row>
    <row r="298" spans="1:25" ht="32.25" customHeight="1">
      <c r="A298" s="63"/>
      <c r="B298" s="81"/>
      <c r="C298" s="27" t="s">
        <v>112</v>
      </c>
      <c r="D298" s="92"/>
      <c r="E298" s="106" t="s">
        <v>4</v>
      </c>
      <c r="F298" s="10"/>
      <c r="G298" s="14">
        <f t="shared" si="99"/>
        <v>0</v>
      </c>
      <c r="H298" s="14">
        <v>0</v>
      </c>
      <c r="I298" s="14">
        <v>0</v>
      </c>
      <c r="J298" s="14">
        <v>0</v>
      </c>
      <c r="K298" s="14">
        <v>0</v>
      </c>
      <c r="L298" s="14">
        <v>0</v>
      </c>
      <c r="M298" s="14">
        <v>0</v>
      </c>
      <c r="N298" s="14">
        <v>0</v>
      </c>
      <c r="O298" s="14">
        <v>0</v>
      </c>
      <c r="P298" s="14">
        <v>0</v>
      </c>
      <c r="Q298" s="97"/>
      <c r="R298" s="92"/>
      <c r="S298" s="76"/>
      <c r="T298" s="3"/>
      <c r="U298" s="32"/>
      <c r="V298" s="34"/>
      <c r="W298" s="3"/>
      <c r="X298" s="34"/>
      <c r="Y298" s="26"/>
    </row>
    <row r="299" spans="1:25" ht="23.25" customHeight="1">
      <c r="A299" s="63"/>
      <c r="B299" s="81"/>
      <c r="C299" s="27" t="s">
        <v>109</v>
      </c>
      <c r="D299" s="92"/>
      <c r="E299" s="107" t="s">
        <v>4</v>
      </c>
      <c r="F299" s="10"/>
      <c r="G299" s="14">
        <f t="shared" si="99"/>
        <v>0</v>
      </c>
      <c r="H299" s="14">
        <v>0</v>
      </c>
      <c r="I299" s="14">
        <v>0</v>
      </c>
      <c r="J299" s="14">
        <v>0</v>
      </c>
      <c r="K299" s="14">
        <v>0</v>
      </c>
      <c r="L299" s="14">
        <v>0</v>
      </c>
      <c r="M299" s="14">
        <v>0</v>
      </c>
      <c r="N299" s="14">
        <v>0</v>
      </c>
      <c r="O299" s="14">
        <v>0</v>
      </c>
      <c r="P299" s="14">
        <v>0</v>
      </c>
      <c r="Q299" s="97"/>
      <c r="R299" s="92"/>
      <c r="S299" s="76"/>
      <c r="T299" s="3"/>
      <c r="U299" s="32"/>
      <c r="V299" s="34"/>
      <c r="W299" s="3"/>
      <c r="X299" s="34"/>
      <c r="Y299" s="26"/>
    </row>
    <row r="300" spans="1:25" ht="21.75" customHeight="1">
      <c r="A300" s="63">
        <v>23</v>
      </c>
      <c r="B300" s="81" t="s">
        <v>29</v>
      </c>
      <c r="C300" s="17" t="s">
        <v>111</v>
      </c>
      <c r="D300" s="92"/>
      <c r="E300" s="105" t="s">
        <v>4</v>
      </c>
      <c r="F300" s="1" t="s">
        <v>224</v>
      </c>
      <c r="G300" s="14">
        <f t="shared" si="99"/>
        <v>213.2</v>
      </c>
      <c r="H300" s="14">
        <f t="shared" ref="H300:P300" si="104">H301+H302+H303</f>
        <v>0</v>
      </c>
      <c r="I300" s="14">
        <f t="shared" si="104"/>
        <v>0</v>
      </c>
      <c r="J300" s="14">
        <f t="shared" si="104"/>
        <v>0</v>
      </c>
      <c r="K300" s="14">
        <f t="shared" si="104"/>
        <v>46.3</v>
      </c>
      <c r="L300" s="14">
        <f t="shared" si="104"/>
        <v>43.6</v>
      </c>
      <c r="M300" s="14">
        <f t="shared" si="104"/>
        <v>44.8</v>
      </c>
      <c r="N300" s="14">
        <f t="shared" si="104"/>
        <v>37.4</v>
      </c>
      <c r="O300" s="14">
        <f t="shared" si="104"/>
        <v>32.4</v>
      </c>
      <c r="P300" s="14">
        <f t="shared" si="104"/>
        <v>8.6999999999999993</v>
      </c>
      <c r="Q300" s="97" t="s">
        <v>199</v>
      </c>
      <c r="R300" s="92" t="s">
        <v>266</v>
      </c>
      <c r="S300" s="76" t="s">
        <v>34</v>
      </c>
      <c r="T300" s="3"/>
      <c r="U300" s="33"/>
      <c r="V300" s="34"/>
      <c r="W300" s="3"/>
      <c r="X300" s="34"/>
      <c r="Y300" s="26"/>
    </row>
    <row r="301" spans="1:25" ht="19.5" customHeight="1">
      <c r="A301" s="63"/>
      <c r="B301" s="81"/>
      <c r="C301" s="27" t="s">
        <v>107</v>
      </c>
      <c r="D301" s="92"/>
      <c r="E301" s="106" t="s">
        <v>4</v>
      </c>
      <c r="F301" s="10"/>
      <c r="G301" s="14">
        <f t="shared" si="99"/>
        <v>213.2</v>
      </c>
      <c r="H301" s="14">
        <v>0</v>
      </c>
      <c r="I301" s="14">
        <v>0</v>
      </c>
      <c r="J301" s="14">
        <v>0</v>
      </c>
      <c r="K301" s="14">
        <v>46.3</v>
      </c>
      <c r="L301" s="14">
        <v>43.6</v>
      </c>
      <c r="M301" s="14">
        <v>44.8</v>
      </c>
      <c r="N301" s="14">
        <v>37.4</v>
      </c>
      <c r="O301" s="14">
        <v>32.4</v>
      </c>
      <c r="P301" s="14">
        <v>8.6999999999999993</v>
      </c>
      <c r="Q301" s="97"/>
      <c r="R301" s="92"/>
      <c r="S301" s="76"/>
      <c r="T301" s="3"/>
      <c r="U301" s="32"/>
      <c r="V301" s="34"/>
      <c r="W301" s="3"/>
      <c r="X301" s="34"/>
      <c r="Y301" s="26"/>
    </row>
    <row r="302" spans="1:25" ht="40.5" customHeight="1">
      <c r="A302" s="63"/>
      <c r="B302" s="81"/>
      <c r="C302" s="27" t="s">
        <v>112</v>
      </c>
      <c r="D302" s="92"/>
      <c r="E302" s="106" t="s">
        <v>4</v>
      </c>
      <c r="F302" s="10"/>
      <c r="G302" s="14">
        <f t="shared" si="99"/>
        <v>0</v>
      </c>
      <c r="H302" s="14">
        <v>0</v>
      </c>
      <c r="I302" s="14">
        <v>0</v>
      </c>
      <c r="J302" s="14">
        <v>0</v>
      </c>
      <c r="K302" s="14">
        <v>0</v>
      </c>
      <c r="L302" s="14">
        <v>0</v>
      </c>
      <c r="M302" s="14">
        <v>0</v>
      </c>
      <c r="N302" s="14">
        <v>0</v>
      </c>
      <c r="O302" s="14">
        <v>0</v>
      </c>
      <c r="P302" s="14">
        <v>0</v>
      </c>
      <c r="Q302" s="97"/>
      <c r="R302" s="92"/>
      <c r="S302" s="76"/>
      <c r="T302" s="3"/>
      <c r="U302" s="32"/>
      <c r="V302" s="34"/>
      <c r="W302" s="3"/>
      <c r="X302" s="34"/>
      <c r="Y302" s="26"/>
    </row>
    <row r="303" spans="1:25" ht="43.5" customHeight="1">
      <c r="A303" s="63"/>
      <c r="B303" s="81"/>
      <c r="C303" s="27" t="s">
        <v>109</v>
      </c>
      <c r="D303" s="92"/>
      <c r="E303" s="107" t="s">
        <v>4</v>
      </c>
      <c r="F303" s="10"/>
      <c r="G303" s="14">
        <f t="shared" si="99"/>
        <v>0</v>
      </c>
      <c r="H303" s="14">
        <v>0</v>
      </c>
      <c r="I303" s="14">
        <v>0</v>
      </c>
      <c r="J303" s="14">
        <v>0</v>
      </c>
      <c r="K303" s="14">
        <v>0</v>
      </c>
      <c r="L303" s="14">
        <v>0</v>
      </c>
      <c r="M303" s="14">
        <v>0</v>
      </c>
      <c r="N303" s="14">
        <v>0</v>
      </c>
      <c r="O303" s="14">
        <v>0</v>
      </c>
      <c r="P303" s="14">
        <v>0</v>
      </c>
      <c r="Q303" s="97"/>
      <c r="R303" s="92"/>
      <c r="S303" s="76"/>
      <c r="T303" s="3"/>
      <c r="U303" s="32"/>
      <c r="V303" s="34"/>
      <c r="W303" s="3"/>
      <c r="X303" s="34"/>
      <c r="Y303" s="26"/>
    </row>
    <row r="304" spans="1:25" ht="21.75" customHeight="1">
      <c r="A304" s="63">
        <v>24</v>
      </c>
      <c r="B304" s="81" t="s">
        <v>74</v>
      </c>
      <c r="C304" s="17" t="s">
        <v>111</v>
      </c>
      <c r="D304" s="92"/>
      <c r="E304" s="105" t="s">
        <v>4</v>
      </c>
      <c r="F304" s="1" t="s">
        <v>224</v>
      </c>
      <c r="G304" s="14">
        <f t="shared" si="99"/>
        <v>743.2</v>
      </c>
      <c r="H304" s="14">
        <f t="shared" ref="H304:P304" si="105">H305+H306+H307</f>
        <v>0</v>
      </c>
      <c r="I304" s="14">
        <f t="shared" si="105"/>
        <v>0</v>
      </c>
      <c r="J304" s="14">
        <f t="shared" si="105"/>
        <v>0</v>
      </c>
      <c r="K304" s="14">
        <f t="shared" si="105"/>
        <v>88.8</v>
      </c>
      <c r="L304" s="14">
        <f t="shared" si="105"/>
        <v>182.6</v>
      </c>
      <c r="M304" s="14">
        <f t="shared" si="105"/>
        <v>176.4</v>
      </c>
      <c r="N304" s="14">
        <f t="shared" si="105"/>
        <v>99.9</v>
      </c>
      <c r="O304" s="14">
        <f t="shared" si="105"/>
        <v>48.2</v>
      </c>
      <c r="P304" s="14">
        <f t="shared" si="105"/>
        <v>147.30000000000001</v>
      </c>
      <c r="Q304" s="97" t="s">
        <v>185</v>
      </c>
      <c r="R304" s="92"/>
      <c r="S304" s="76" t="s">
        <v>34</v>
      </c>
      <c r="T304" s="3"/>
      <c r="U304" s="33"/>
      <c r="V304" s="34"/>
      <c r="W304" s="3"/>
      <c r="X304" s="34"/>
      <c r="Y304" s="26"/>
    </row>
    <row r="305" spans="1:25" ht="19.5" customHeight="1">
      <c r="A305" s="63"/>
      <c r="B305" s="81"/>
      <c r="C305" s="27" t="s">
        <v>107</v>
      </c>
      <c r="D305" s="92"/>
      <c r="E305" s="106" t="s">
        <v>4</v>
      </c>
      <c r="F305" s="10"/>
      <c r="G305" s="14">
        <f t="shared" si="99"/>
        <v>743.2</v>
      </c>
      <c r="H305" s="14">
        <v>0</v>
      </c>
      <c r="I305" s="14">
        <v>0</v>
      </c>
      <c r="J305" s="14">
        <v>0</v>
      </c>
      <c r="K305" s="14">
        <v>88.8</v>
      </c>
      <c r="L305" s="14">
        <v>182.6</v>
      </c>
      <c r="M305" s="14">
        <v>176.4</v>
      </c>
      <c r="N305" s="14">
        <v>99.9</v>
      </c>
      <c r="O305" s="14">
        <v>48.2</v>
      </c>
      <c r="P305" s="14">
        <v>147.30000000000001</v>
      </c>
      <c r="Q305" s="97"/>
      <c r="R305" s="92"/>
      <c r="S305" s="76"/>
      <c r="T305" s="3"/>
      <c r="U305" s="32"/>
      <c r="V305" s="34"/>
      <c r="W305" s="3"/>
      <c r="X305" s="34"/>
      <c r="Y305" s="26"/>
    </row>
    <row r="306" spans="1:25" ht="32.25" customHeight="1">
      <c r="A306" s="63"/>
      <c r="B306" s="81"/>
      <c r="C306" s="27" t="s">
        <v>112</v>
      </c>
      <c r="D306" s="92"/>
      <c r="E306" s="106" t="s">
        <v>4</v>
      </c>
      <c r="F306" s="10"/>
      <c r="G306" s="14">
        <f t="shared" si="99"/>
        <v>0</v>
      </c>
      <c r="H306" s="14">
        <v>0</v>
      </c>
      <c r="I306" s="14">
        <v>0</v>
      </c>
      <c r="J306" s="14">
        <v>0</v>
      </c>
      <c r="K306" s="14">
        <v>0</v>
      </c>
      <c r="L306" s="14">
        <v>0</v>
      </c>
      <c r="M306" s="14">
        <v>0</v>
      </c>
      <c r="N306" s="14">
        <v>0</v>
      </c>
      <c r="O306" s="14">
        <v>0</v>
      </c>
      <c r="P306" s="14">
        <v>0</v>
      </c>
      <c r="Q306" s="97"/>
      <c r="R306" s="92"/>
      <c r="S306" s="76"/>
      <c r="T306" s="3"/>
      <c r="U306" s="32"/>
      <c r="V306" s="34"/>
      <c r="W306" s="3"/>
      <c r="X306" s="34"/>
      <c r="Y306" s="26"/>
    </row>
    <row r="307" spans="1:25" ht="31.5" customHeight="1">
      <c r="A307" s="63"/>
      <c r="B307" s="81"/>
      <c r="C307" s="27" t="s">
        <v>109</v>
      </c>
      <c r="D307" s="92"/>
      <c r="E307" s="107" t="s">
        <v>4</v>
      </c>
      <c r="F307" s="10"/>
      <c r="G307" s="14">
        <f t="shared" si="99"/>
        <v>0</v>
      </c>
      <c r="H307" s="14">
        <v>0</v>
      </c>
      <c r="I307" s="14">
        <v>0</v>
      </c>
      <c r="J307" s="14">
        <v>0</v>
      </c>
      <c r="K307" s="14">
        <v>0</v>
      </c>
      <c r="L307" s="14">
        <v>0</v>
      </c>
      <c r="M307" s="14">
        <v>0</v>
      </c>
      <c r="N307" s="14">
        <v>0</v>
      </c>
      <c r="O307" s="14">
        <v>0</v>
      </c>
      <c r="P307" s="14">
        <v>0</v>
      </c>
      <c r="Q307" s="97"/>
      <c r="R307" s="92"/>
      <c r="S307" s="76"/>
      <c r="T307" s="3"/>
      <c r="U307" s="32"/>
      <c r="V307" s="34"/>
      <c r="W307" s="3"/>
      <c r="X307" s="34"/>
      <c r="Y307" s="26"/>
    </row>
    <row r="308" spans="1:25" ht="21.75" customHeight="1">
      <c r="A308" s="63">
        <v>25</v>
      </c>
      <c r="B308" s="81" t="s">
        <v>30</v>
      </c>
      <c r="C308" s="17" t="s">
        <v>111</v>
      </c>
      <c r="D308" s="92"/>
      <c r="E308" s="105" t="s">
        <v>4</v>
      </c>
      <c r="F308" s="1" t="s">
        <v>224</v>
      </c>
      <c r="G308" s="14">
        <f t="shared" si="99"/>
        <v>251.2</v>
      </c>
      <c r="H308" s="14">
        <f t="shared" ref="H308:P308" si="106">H309+H310+H311</f>
        <v>0</v>
      </c>
      <c r="I308" s="14">
        <f t="shared" si="106"/>
        <v>0</v>
      </c>
      <c r="J308" s="14">
        <f t="shared" si="106"/>
        <v>0</v>
      </c>
      <c r="K308" s="14">
        <f t="shared" si="106"/>
        <v>40.4</v>
      </c>
      <c r="L308" s="14">
        <f t="shared" si="106"/>
        <v>33.9</v>
      </c>
      <c r="M308" s="14">
        <f t="shared" si="106"/>
        <v>32.1</v>
      </c>
      <c r="N308" s="14">
        <f t="shared" si="106"/>
        <v>24.7</v>
      </c>
      <c r="O308" s="14">
        <f t="shared" si="106"/>
        <v>10</v>
      </c>
      <c r="P308" s="14">
        <f t="shared" si="106"/>
        <v>110.1</v>
      </c>
      <c r="Q308" s="97" t="s">
        <v>306</v>
      </c>
      <c r="R308" s="92"/>
      <c r="S308" s="76" t="s">
        <v>34</v>
      </c>
      <c r="T308" s="3"/>
      <c r="U308" s="33"/>
      <c r="V308" s="34"/>
      <c r="W308" s="3"/>
      <c r="X308" s="34"/>
      <c r="Y308" s="26"/>
    </row>
    <row r="309" spans="1:25" ht="19.5" customHeight="1">
      <c r="A309" s="63"/>
      <c r="B309" s="81"/>
      <c r="C309" s="27" t="s">
        <v>107</v>
      </c>
      <c r="D309" s="92"/>
      <c r="E309" s="106" t="s">
        <v>4</v>
      </c>
      <c r="F309" s="10"/>
      <c r="G309" s="14">
        <f t="shared" si="99"/>
        <v>251.2</v>
      </c>
      <c r="H309" s="14">
        <v>0</v>
      </c>
      <c r="I309" s="14">
        <v>0</v>
      </c>
      <c r="J309" s="14">
        <v>0</v>
      </c>
      <c r="K309" s="14">
        <v>40.4</v>
      </c>
      <c r="L309" s="14">
        <v>33.9</v>
      </c>
      <c r="M309" s="14">
        <v>32.1</v>
      </c>
      <c r="N309" s="14">
        <v>24.7</v>
      </c>
      <c r="O309" s="14">
        <v>10</v>
      </c>
      <c r="P309" s="14">
        <v>110.1</v>
      </c>
      <c r="Q309" s="97"/>
      <c r="R309" s="92"/>
      <c r="S309" s="76"/>
      <c r="T309" s="3"/>
      <c r="U309" s="32"/>
      <c r="V309" s="34"/>
      <c r="W309" s="3"/>
      <c r="X309" s="34"/>
      <c r="Y309" s="26"/>
    </row>
    <row r="310" spans="1:25" ht="36.75" customHeight="1">
      <c r="A310" s="63"/>
      <c r="B310" s="81"/>
      <c r="C310" s="27" t="s">
        <v>112</v>
      </c>
      <c r="D310" s="92"/>
      <c r="E310" s="106" t="s">
        <v>4</v>
      </c>
      <c r="F310" s="10"/>
      <c r="G310" s="14">
        <f t="shared" si="99"/>
        <v>0</v>
      </c>
      <c r="H310" s="14">
        <v>0</v>
      </c>
      <c r="I310" s="14">
        <v>0</v>
      </c>
      <c r="J310" s="14">
        <v>0</v>
      </c>
      <c r="K310" s="14">
        <v>0</v>
      </c>
      <c r="L310" s="14">
        <v>0</v>
      </c>
      <c r="M310" s="14">
        <v>0</v>
      </c>
      <c r="N310" s="14">
        <v>0</v>
      </c>
      <c r="O310" s="14">
        <v>0</v>
      </c>
      <c r="P310" s="14">
        <v>0</v>
      </c>
      <c r="Q310" s="97"/>
      <c r="R310" s="92"/>
      <c r="S310" s="76"/>
      <c r="T310" s="3"/>
      <c r="U310" s="32"/>
      <c r="V310" s="34"/>
      <c r="W310" s="3"/>
      <c r="X310" s="34"/>
      <c r="Y310" s="26"/>
    </row>
    <row r="311" spans="1:25" ht="31.5" customHeight="1">
      <c r="A311" s="63"/>
      <c r="B311" s="81"/>
      <c r="C311" s="27" t="s">
        <v>109</v>
      </c>
      <c r="D311" s="92"/>
      <c r="E311" s="107" t="s">
        <v>4</v>
      </c>
      <c r="F311" s="10"/>
      <c r="G311" s="14">
        <f t="shared" si="99"/>
        <v>0</v>
      </c>
      <c r="H311" s="14">
        <v>0</v>
      </c>
      <c r="I311" s="14">
        <v>0</v>
      </c>
      <c r="J311" s="14">
        <v>0</v>
      </c>
      <c r="K311" s="14">
        <v>0</v>
      </c>
      <c r="L311" s="14">
        <v>0</v>
      </c>
      <c r="M311" s="14">
        <v>0</v>
      </c>
      <c r="N311" s="14">
        <v>0</v>
      </c>
      <c r="O311" s="14">
        <v>0</v>
      </c>
      <c r="P311" s="14">
        <v>0</v>
      </c>
      <c r="Q311" s="97"/>
      <c r="R311" s="92"/>
      <c r="S311" s="76"/>
      <c r="T311" s="3"/>
      <c r="U311" s="32"/>
      <c r="V311" s="34"/>
      <c r="W311" s="3"/>
      <c r="X311" s="34"/>
      <c r="Y311" s="26"/>
    </row>
    <row r="312" spans="1:25" ht="21.75" customHeight="1">
      <c r="A312" s="63">
        <v>26</v>
      </c>
      <c r="B312" s="81" t="s">
        <v>37</v>
      </c>
      <c r="C312" s="17" t="s">
        <v>111</v>
      </c>
      <c r="D312" s="92"/>
      <c r="E312" s="105" t="s">
        <v>4</v>
      </c>
      <c r="F312" s="1" t="s">
        <v>224</v>
      </c>
      <c r="G312" s="14">
        <f t="shared" ref="G312:G331" si="107">H312+I312+J312+K312+L312+M312+N312+O312+P312</f>
        <v>195.10000000000002</v>
      </c>
      <c r="H312" s="14">
        <f t="shared" ref="H312:P312" si="108">H313+H314+H315</f>
        <v>0</v>
      </c>
      <c r="I312" s="14">
        <f t="shared" si="108"/>
        <v>0</v>
      </c>
      <c r="J312" s="14">
        <f t="shared" si="108"/>
        <v>0</v>
      </c>
      <c r="K312" s="14">
        <f t="shared" si="108"/>
        <v>44.3</v>
      </c>
      <c r="L312" s="14">
        <f t="shared" si="108"/>
        <v>40.9</v>
      </c>
      <c r="M312" s="14">
        <f t="shared" si="108"/>
        <v>33.4</v>
      </c>
      <c r="N312" s="14">
        <f t="shared" si="108"/>
        <v>36.700000000000003</v>
      </c>
      <c r="O312" s="14">
        <f t="shared" si="108"/>
        <v>26.3</v>
      </c>
      <c r="P312" s="14">
        <f t="shared" si="108"/>
        <v>13.5</v>
      </c>
      <c r="Q312" s="97" t="s">
        <v>306</v>
      </c>
      <c r="R312" s="92"/>
      <c r="S312" s="76" t="s">
        <v>34</v>
      </c>
      <c r="T312" s="3"/>
      <c r="U312" s="33"/>
      <c r="V312" s="34"/>
      <c r="W312" s="3"/>
      <c r="X312" s="34"/>
      <c r="Y312" s="26"/>
    </row>
    <row r="313" spans="1:25" ht="19.5" customHeight="1">
      <c r="A313" s="63"/>
      <c r="B313" s="81"/>
      <c r="C313" s="27" t="s">
        <v>107</v>
      </c>
      <c r="D313" s="92"/>
      <c r="E313" s="106" t="s">
        <v>4</v>
      </c>
      <c r="F313" s="10"/>
      <c r="G313" s="14">
        <f t="shared" si="107"/>
        <v>195.10000000000002</v>
      </c>
      <c r="H313" s="14">
        <v>0</v>
      </c>
      <c r="I313" s="14">
        <v>0</v>
      </c>
      <c r="J313" s="14">
        <v>0</v>
      </c>
      <c r="K313" s="14">
        <v>44.3</v>
      </c>
      <c r="L313" s="14">
        <v>40.9</v>
      </c>
      <c r="M313" s="14">
        <v>33.4</v>
      </c>
      <c r="N313" s="14">
        <v>36.700000000000003</v>
      </c>
      <c r="O313" s="14">
        <v>26.3</v>
      </c>
      <c r="P313" s="14">
        <v>13.5</v>
      </c>
      <c r="Q313" s="97"/>
      <c r="R313" s="92"/>
      <c r="S313" s="76"/>
      <c r="T313" s="3"/>
      <c r="U313" s="32"/>
      <c r="V313" s="34"/>
      <c r="W313" s="3"/>
      <c r="X313" s="34"/>
      <c r="Y313" s="26"/>
    </row>
    <row r="314" spans="1:25" ht="38.25" customHeight="1">
      <c r="A314" s="63"/>
      <c r="B314" s="81"/>
      <c r="C314" s="27" t="s">
        <v>112</v>
      </c>
      <c r="D314" s="92"/>
      <c r="E314" s="106" t="s">
        <v>4</v>
      </c>
      <c r="F314" s="10"/>
      <c r="G314" s="14">
        <f t="shared" si="107"/>
        <v>0</v>
      </c>
      <c r="H314" s="14">
        <v>0</v>
      </c>
      <c r="I314" s="14">
        <v>0</v>
      </c>
      <c r="J314" s="14">
        <v>0</v>
      </c>
      <c r="K314" s="14">
        <v>0</v>
      </c>
      <c r="L314" s="14">
        <v>0</v>
      </c>
      <c r="M314" s="14">
        <v>0</v>
      </c>
      <c r="N314" s="14">
        <v>0</v>
      </c>
      <c r="O314" s="14">
        <v>0</v>
      </c>
      <c r="P314" s="14">
        <v>0</v>
      </c>
      <c r="Q314" s="97"/>
      <c r="R314" s="92"/>
      <c r="S314" s="76"/>
      <c r="T314" s="3"/>
      <c r="U314" s="32"/>
      <c r="V314" s="34"/>
      <c r="W314" s="3"/>
      <c r="X314" s="34"/>
      <c r="Y314" s="26"/>
    </row>
    <row r="315" spans="1:25" ht="33" customHeight="1">
      <c r="A315" s="63"/>
      <c r="B315" s="81"/>
      <c r="C315" s="27" t="s">
        <v>109</v>
      </c>
      <c r="D315" s="92"/>
      <c r="E315" s="107" t="s">
        <v>4</v>
      </c>
      <c r="F315" s="10"/>
      <c r="G315" s="14">
        <f t="shared" si="107"/>
        <v>0</v>
      </c>
      <c r="H315" s="14">
        <v>0</v>
      </c>
      <c r="I315" s="14">
        <v>0</v>
      </c>
      <c r="J315" s="14">
        <v>0</v>
      </c>
      <c r="K315" s="14">
        <v>0</v>
      </c>
      <c r="L315" s="14">
        <v>0</v>
      </c>
      <c r="M315" s="14">
        <v>0</v>
      </c>
      <c r="N315" s="14">
        <v>0</v>
      </c>
      <c r="O315" s="14">
        <v>0</v>
      </c>
      <c r="P315" s="14">
        <v>0</v>
      </c>
      <c r="Q315" s="97"/>
      <c r="R315" s="92"/>
      <c r="S315" s="76"/>
      <c r="T315" s="3"/>
      <c r="U315" s="32"/>
      <c r="V315" s="34"/>
      <c r="W315" s="3"/>
      <c r="X315" s="34"/>
      <c r="Y315" s="26"/>
    </row>
    <row r="316" spans="1:25" ht="21.75" customHeight="1">
      <c r="A316" s="63">
        <v>27</v>
      </c>
      <c r="B316" s="81" t="s">
        <v>31</v>
      </c>
      <c r="C316" s="17" t="s">
        <v>111</v>
      </c>
      <c r="D316" s="92"/>
      <c r="E316" s="105" t="s">
        <v>4</v>
      </c>
      <c r="F316" s="1" t="s">
        <v>224</v>
      </c>
      <c r="G316" s="14">
        <f t="shared" si="107"/>
        <v>640.70000000000005</v>
      </c>
      <c r="H316" s="14">
        <f t="shared" ref="H316:P316" si="109">H317+H318+H319</f>
        <v>0</v>
      </c>
      <c r="I316" s="14">
        <f t="shared" si="109"/>
        <v>0</v>
      </c>
      <c r="J316" s="14">
        <f t="shared" si="109"/>
        <v>0</v>
      </c>
      <c r="K316" s="14">
        <f t="shared" si="109"/>
        <v>153.30000000000001</v>
      </c>
      <c r="L316" s="14">
        <f t="shared" si="109"/>
        <v>156.6</v>
      </c>
      <c r="M316" s="14">
        <f t="shared" si="109"/>
        <v>93.6</v>
      </c>
      <c r="N316" s="14">
        <f t="shared" si="109"/>
        <v>80.599999999999994</v>
      </c>
      <c r="O316" s="14">
        <f t="shared" si="109"/>
        <v>72.099999999999994</v>
      </c>
      <c r="P316" s="14">
        <f t="shared" si="109"/>
        <v>84.5</v>
      </c>
      <c r="Q316" s="97" t="s">
        <v>306</v>
      </c>
      <c r="R316" s="92"/>
      <c r="S316" s="76" t="s">
        <v>34</v>
      </c>
      <c r="T316" s="3"/>
      <c r="U316" s="33"/>
      <c r="V316" s="34"/>
      <c r="W316" s="3"/>
      <c r="X316" s="34"/>
      <c r="Y316" s="26"/>
    </row>
    <row r="317" spans="1:25" ht="19.5" customHeight="1">
      <c r="A317" s="63"/>
      <c r="B317" s="81"/>
      <c r="C317" s="27" t="s">
        <v>107</v>
      </c>
      <c r="D317" s="92"/>
      <c r="E317" s="106" t="s">
        <v>4</v>
      </c>
      <c r="F317" s="10"/>
      <c r="G317" s="14">
        <f t="shared" si="107"/>
        <v>640.70000000000005</v>
      </c>
      <c r="H317" s="14">
        <v>0</v>
      </c>
      <c r="I317" s="14">
        <v>0</v>
      </c>
      <c r="J317" s="14">
        <v>0</v>
      </c>
      <c r="K317" s="14">
        <v>153.30000000000001</v>
      </c>
      <c r="L317" s="14">
        <v>156.6</v>
      </c>
      <c r="M317" s="14">
        <v>93.6</v>
      </c>
      <c r="N317" s="14">
        <v>80.599999999999994</v>
      </c>
      <c r="O317" s="14">
        <v>72.099999999999994</v>
      </c>
      <c r="P317" s="14">
        <v>84.5</v>
      </c>
      <c r="Q317" s="97"/>
      <c r="R317" s="92"/>
      <c r="S317" s="76"/>
      <c r="T317" s="3"/>
      <c r="U317" s="32"/>
      <c r="V317" s="34"/>
      <c r="W317" s="3"/>
      <c r="X317" s="34"/>
      <c r="Y317" s="26"/>
    </row>
    <row r="318" spans="1:25" ht="40.5" customHeight="1">
      <c r="A318" s="63"/>
      <c r="B318" s="81"/>
      <c r="C318" s="27" t="s">
        <v>112</v>
      </c>
      <c r="D318" s="92"/>
      <c r="E318" s="106" t="s">
        <v>4</v>
      </c>
      <c r="F318" s="10"/>
      <c r="G318" s="14">
        <f t="shared" si="107"/>
        <v>0</v>
      </c>
      <c r="H318" s="14">
        <v>0</v>
      </c>
      <c r="I318" s="14">
        <v>0</v>
      </c>
      <c r="J318" s="14">
        <v>0</v>
      </c>
      <c r="K318" s="14">
        <v>0</v>
      </c>
      <c r="L318" s="14">
        <v>0</v>
      </c>
      <c r="M318" s="14">
        <v>0</v>
      </c>
      <c r="N318" s="14">
        <v>0</v>
      </c>
      <c r="O318" s="14">
        <v>0</v>
      </c>
      <c r="P318" s="14">
        <v>0</v>
      </c>
      <c r="Q318" s="97"/>
      <c r="R318" s="92"/>
      <c r="S318" s="76"/>
      <c r="T318" s="3"/>
      <c r="U318" s="32"/>
      <c r="V318" s="34"/>
      <c r="W318" s="3"/>
      <c r="X318" s="34"/>
      <c r="Y318" s="26"/>
    </row>
    <row r="319" spans="1:25" ht="28.5" customHeight="1">
      <c r="A319" s="63"/>
      <c r="B319" s="81"/>
      <c r="C319" s="27" t="s">
        <v>109</v>
      </c>
      <c r="D319" s="92"/>
      <c r="E319" s="107" t="s">
        <v>4</v>
      </c>
      <c r="F319" s="10"/>
      <c r="G319" s="14">
        <f t="shared" si="107"/>
        <v>0</v>
      </c>
      <c r="H319" s="14">
        <v>0</v>
      </c>
      <c r="I319" s="14">
        <v>0</v>
      </c>
      <c r="J319" s="14">
        <v>0</v>
      </c>
      <c r="K319" s="14">
        <v>0</v>
      </c>
      <c r="L319" s="14">
        <v>0</v>
      </c>
      <c r="M319" s="14">
        <v>0</v>
      </c>
      <c r="N319" s="14">
        <v>0</v>
      </c>
      <c r="O319" s="14">
        <v>0</v>
      </c>
      <c r="P319" s="14">
        <v>0</v>
      </c>
      <c r="Q319" s="97"/>
      <c r="R319" s="92"/>
      <c r="S319" s="76"/>
      <c r="T319" s="3"/>
      <c r="U319" s="32"/>
      <c r="V319" s="34"/>
      <c r="W319" s="3"/>
      <c r="X319" s="34"/>
      <c r="Y319" s="26"/>
    </row>
    <row r="320" spans="1:25" ht="21.75" customHeight="1">
      <c r="A320" s="63">
        <v>28</v>
      </c>
      <c r="B320" s="81" t="s">
        <v>32</v>
      </c>
      <c r="C320" s="17" t="s">
        <v>111</v>
      </c>
      <c r="D320" s="92"/>
      <c r="E320" s="105" t="s">
        <v>4</v>
      </c>
      <c r="F320" s="1" t="s">
        <v>224</v>
      </c>
      <c r="G320" s="14">
        <f t="shared" si="107"/>
        <v>743.59999999999991</v>
      </c>
      <c r="H320" s="14">
        <f t="shared" ref="H320:P320" si="110">H321+H322+H323</f>
        <v>0</v>
      </c>
      <c r="I320" s="14">
        <f t="shared" si="110"/>
        <v>0</v>
      </c>
      <c r="J320" s="14">
        <f t="shared" si="110"/>
        <v>0</v>
      </c>
      <c r="K320" s="14">
        <f t="shared" si="110"/>
        <v>286.2</v>
      </c>
      <c r="L320" s="14">
        <f t="shared" si="110"/>
        <v>309.10000000000002</v>
      </c>
      <c r="M320" s="14">
        <f t="shared" si="110"/>
        <v>84.3</v>
      </c>
      <c r="N320" s="14">
        <f t="shared" si="110"/>
        <v>15.2</v>
      </c>
      <c r="O320" s="14">
        <f t="shared" si="110"/>
        <v>10</v>
      </c>
      <c r="P320" s="14">
        <f t="shared" si="110"/>
        <v>38.799999999999997</v>
      </c>
      <c r="Q320" s="97" t="s">
        <v>306</v>
      </c>
      <c r="R320" s="92"/>
      <c r="S320" s="76" t="s">
        <v>34</v>
      </c>
      <c r="T320" s="3"/>
      <c r="U320" s="33"/>
      <c r="V320" s="34"/>
      <c r="W320" s="3"/>
      <c r="X320" s="34"/>
      <c r="Y320" s="26"/>
    </row>
    <row r="321" spans="1:25" ht="23.25" customHeight="1">
      <c r="A321" s="63"/>
      <c r="B321" s="81"/>
      <c r="C321" s="27" t="s">
        <v>107</v>
      </c>
      <c r="D321" s="92"/>
      <c r="E321" s="106" t="s">
        <v>4</v>
      </c>
      <c r="F321" s="10"/>
      <c r="G321" s="14">
        <f t="shared" si="107"/>
        <v>743.59999999999991</v>
      </c>
      <c r="H321" s="14">
        <v>0</v>
      </c>
      <c r="I321" s="14">
        <v>0</v>
      </c>
      <c r="J321" s="14">
        <v>0</v>
      </c>
      <c r="K321" s="14">
        <v>286.2</v>
      </c>
      <c r="L321" s="14">
        <v>309.10000000000002</v>
      </c>
      <c r="M321" s="14">
        <v>84.3</v>
      </c>
      <c r="N321" s="14">
        <v>15.2</v>
      </c>
      <c r="O321" s="14">
        <v>10</v>
      </c>
      <c r="P321" s="14">
        <v>38.799999999999997</v>
      </c>
      <c r="Q321" s="97"/>
      <c r="R321" s="92"/>
      <c r="S321" s="76"/>
      <c r="T321" s="3"/>
      <c r="U321" s="32"/>
      <c r="V321" s="34"/>
      <c r="W321" s="3"/>
      <c r="X321" s="34"/>
      <c r="Y321" s="26"/>
    </row>
    <row r="322" spans="1:25" ht="38.25" customHeight="1">
      <c r="A322" s="63"/>
      <c r="B322" s="81"/>
      <c r="C322" s="27" t="s">
        <v>112</v>
      </c>
      <c r="D322" s="92"/>
      <c r="E322" s="106" t="s">
        <v>4</v>
      </c>
      <c r="F322" s="10"/>
      <c r="G322" s="14">
        <f t="shared" si="107"/>
        <v>0</v>
      </c>
      <c r="H322" s="14">
        <v>0</v>
      </c>
      <c r="I322" s="14">
        <v>0</v>
      </c>
      <c r="J322" s="14">
        <v>0</v>
      </c>
      <c r="K322" s="14">
        <v>0</v>
      </c>
      <c r="L322" s="14">
        <v>0</v>
      </c>
      <c r="M322" s="14">
        <v>0</v>
      </c>
      <c r="N322" s="14">
        <v>0</v>
      </c>
      <c r="O322" s="14">
        <v>0</v>
      </c>
      <c r="P322" s="14">
        <v>0</v>
      </c>
      <c r="Q322" s="97"/>
      <c r="R322" s="92"/>
      <c r="S322" s="76"/>
      <c r="T322" s="3"/>
      <c r="U322" s="32"/>
      <c r="V322" s="34"/>
      <c r="W322" s="3"/>
      <c r="X322" s="34"/>
      <c r="Y322" s="26"/>
    </row>
    <row r="323" spans="1:25" ht="30" customHeight="1">
      <c r="A323" s="63"/>
      <c r="B323" s="81"/>
      <c r="C323" s="27" t="s">
        <v>109</v>
      </c>
      <c r="D323" s="92"/>
      <c r="E323" s="107" t="s">
        <v>4</v>
      </c>
      <c r="F323" s="10"/>
      <c r="G323" s="14">
        <f t="shared" si="107"/>
        <v>0</v>
      </c>
      <c r="H323" s="14">
        <v>0</v>
      </c>
      <c r="I323" s="14">
        <v>0</v>
      </c>
      <c r="J323" s="14">
        <v>0</v>
      </c>
      <c r="K323" s="14">
        <v>0</v>
      </c>
      <c r="L323" s="14">
        <v>0</v>
      </c>
      <c r="M323" s="14">
        <v>0</v>
      </c>
      <c r="N323" s="14">
        <v>0</v>
      </c>
      <c r="O323" s="14">
        <v>0</v>
      </c>
      <c r="P323" s="14">
        <v>0</v>
      </c>
      <c r="Q323" s="97"/>
      <c r="R323" s="92"/>
      <c r="S323" s="76"/>
      <c r="T323" s="3"/>
      <c r="U323" s="32"/>
      <c r="V323" s="34"/>
      <c r="W323" s="3"/>
      <c r="X323" s="34"/>
      <c r="Y323" s="26"/>
    </row>
    <row r="324" spans="1:25" ht="21.75" customHeight="1">
      <c r="A324" s="63">
        <v>29</v>
      </c>
      <c r="B324" s="81" t="s">
        <v>231</v>
      </c>
      <c r="C324" s="17" t="s">
        <v>111</v>
      </c>
      <c r="D324" s="92"/>
      <c r="E324" s="105" t="s">
        <v>4</v>
      </c>
      <c r="F324" s="1" t="s">
        <v>224</v>
      </c>
      <c r="G324" s="14">
        <f t="shared" si="107"/>
        <v>157.9</v>
      </c>
      <c r="H324" s="14">
        <f t="shared" ref="H324:P324" si="111">H325+H326+H327</f>
        <v>0</v>
      </c>
      <c r="I324" s="14">
        <f t="shared" si="111"/>
        <v>0</v>
      </c>
      <c r="J324" s="14">
        <f t="shared" si="111"/>
        <v>0</v>
      </c>
      <c r="K324" s="14">
        <f t="shared" si="111"/>
        <v>26.9</v>
      </c>
      <c r="L324" s="14">
        <f t="shared" si="111"/>
        <v>36.1</v>
      </c>
      <c r="M324" s="14">
        <f t="shared" si="111"/>
        <v>54.9</v>
      </c>
      <c r="N324" s="14">
        <f t="shared" si="111"/>
        <v>10</v>
      </c>
      <c r="O324" s="14">
        <f t="shared" si="111"/>
        <v>10</v>
      </c>
      <c r="P324" s="14">
        <f t="shared" si="111"/>
        <v>20</v>
      </c>
      <c r="Q324" s="97" t="s">
        <v>306</v>
      </c>
      <c r="R324" s="92"/>
      <c r="S324" s="76" t="s">
        <v>34</v>
      </c>
      <c r="T324" s="3"/>
      <c r="U324" s="33"/>
      <c r="V324" s="34"/>
      <c r="W324" s="3"/>
      <c r="X324" s="34"/>
      <c r="Y324" s="26"/>
    </row>
    <row r="325" spans="1:25" ht="25.5" customHeight="1">
      <c r="A325" s="63"/>
      <c r="B325" s="81"/>
      <c r="C325" s="27" t="s">
        <v>107</v>
      </c>
      <c r="D325" s="92"/>
      <c r="E325" s="106" t="s">
        <v>4</v>
      </c>
      <c r="F325" s="10"/>
      <c r="G325" s="14">
        <f t="shared" si="107"/>
        <v>157.9</v>
      </c>
      <c r="H325" s="14">
        <v>0</v>
      </c>
      <c r="I325" s="14">
        <v>0</v>
      </c>
      <c r="J325" s="14">
        <v>0</v>
      </c>
      <c r="K325" s="14">
        <v>26.9</v>
      </c>
      <c r="L325" s="14">
        <v>36.1</v>
      </c>
      <c r="M325" s="14">
        <v>54.9</v>
      </c>
      <c r="N325" s="14">
        <v>10</v>
      </c>
      <c r="O325" s="14">
        <v>10</v>
      </c>
      <c r="P325" s="14">
        <v>20</v>
      </c>
      <c r="Q325" s="97"/>
      <c r="R325" s="92"/>
      <c r="S325" s="76"/>
      <c r="T325" s="3"/>
      <c r="U325" s="32"/>
      <c r="V325" s="34"/>
      <c r="W325" s="3"/>
      <c r="X325" s="34"/>
      <c r="Y325" s="26"/>
    </row>
    <row r="326" spans="1:25" ht="36.75" customHeight="1">
      <c r="A326" s="63"/>
      <c r="B326" s="81"/>
      <c r="C326" s="27" t="s">
        <v>112</v>
      </c>
      <c r="D326" s="92"/>
      <c r="E326" s="106" t="s">
        <v>4</v>
      </c>
      <c r="F326" s="10"/>
      <c r="G326" s="14">
        <f t="shared" si="107"/>
        <v>0</v>
      </c>
      <c r="H326" s="14">
        <v>0</v>
      </c>
      <c r="I326" s="14">
        <v>0</v>
      </c>
      <c r="J326" s="14">
        <v>0</v>
      </c>
      <c r="K326" s="14">
        <v>0</v>
      </c>
      <c r="L326" s="14">
        <v>0</v>
      </c>
      <c r="M326" s="14">
        <v>0</v>
      </c>
      <c r="N326" s="14">
        <v>0</v>
      </c>
      <c r="O326" s="14">
        <v>0</v>
      </c>
      <c r="P326" s="14">
        <v>0</v>
      </c>
      <c r="Q326" s="97"/>
      <c r="R326" s="92"/>
      <c r="S326" s="76"/>
      <c r="T326" s="3"/>
      <c r="U326" s="32"/>
      <c r="V326" s="34"/>
      <c r="W326" s="3"/>
      <c r="X326" s="34"/>
      <c r="Y326" s="26"/>
    </row>
    <row r="327" spans="1:25" ht="23.25" customHeight="1">
      <c r="A327" s="63"/>
      <c r="B327" s="81"/>
      <c r="C327" s="27" t="s">
        <v>109</v>
      </c>
      <c r="D327" s="92"/>
      <c r="E327" s="107" t="s">
        <v>4</v>
      </c>
      <c r="F327" s="10"/>
      <c r="G327" s="14">
        <f t="shared" si="107"/>
        <v>0</v>
      </c>
      <c r="H327" s="14">
        <v>0</v>
      </c>
      <c r="I327" s="14">
        <v>0</v>
      </c>
      <c r="J327" s="14">
        <v>0</v>
      </c>
      <c r="K327" s="14">
        <v>0</v>
      </c>
      <c r="L327" s="14">
        <v>0</v>
      </c>
      <c r="M327" s="14">
        <v>0</v>
      </c>
      <c r="N327" s="14">
        <v>0</v>
      </c>
      <c r="O327" s="14">
        <v>0</v>
      </c>
      <c r="P327" s="14">
        <v>0</v>
      </c>
      <c r="Q327" s="97"/>
      <c r="R327" s="92"/>
      <c r="S327" s="76"/>
      <c r="T327" s="3"/>
      <c r="U327" s="32"/>
      <c r="V327" s="34"/>
      <c r="W327" s="3"/>
      <c r="X327" s="34"/>
      <c r="Y327" s="26"/>
    </row>
    <row r="328" spans="1:25" ht="28.5" customHeight="1">
      <c r="A328" s="63">
        <v>30</v>
      </c>
      <c r="B328" s="81" t="s">
        <v>33</v>
      </c>
      <c r="C328" s="17" t="s">
        <v>111</v>
      </c>
      <c r="D328" s="92"/>
      <c r="E328" s="105" t="s">
        <v>4</v>
      </c>
      <c r="F328" s="1" t="s">
        <v>224</v>
      </c>
      <c r="G328" s="14">
        <f t="shared" si="107"/>
        <v>44.2</v>
      </c>
      <c r="H328" s="14">
        <f t="shared" ref="H328:P328" si="112">H329+H330+H331</f>
        <v>0</v>
      </c>
      <c r="I328" s="14">
        <f t="shared" si="112"/>
        <v>0</v>
      </c>
      <c r="J328" s="14">
        <f t="shared" si="112"/>
        <v>0</v>
      </c>
      <c r="K328" s="14">
        <f t="shared" si="112"/>
        <v>11.1</v>
      </c>
      <c r="L328" s="14">
        <f t="shared" si="112"/>
        <v>15.6</v>
      </c>
      <c r="M328" s="14">
        <f t="shared" si="112"/>
        <v>0.9</v>
      </c>
      <c r="N328" s="14">
        <f t="shared" si="112"/>
        <v>1.3</v>
      </c>
      <c r="O328" s="14">
        <f t="shared" si="112"/>
        <v>2.1</v>
      </c>
      <c r="P328" s="14">
        <f t="shared" si="112"/>
        <v>13.2</v>
      </c>
      <c r="Q328" s="97" t="s">
        <v>306</v>
      </c>
      <c r="R328" s="92"/>
      <c r="S328" s="76" t="s">
        <v>34</v>
      </c>
      <c r="T328" s="3"/>
      <c r="U328" s="33"/>
      <c r="V328" s="34"/>
      <c r="W328" s="3"/>
      <c r="X328" s="34"/>
      <c r="Y328" s="26"/>
    </row>
    <row r="329" spans="1:25" ht="19.5" customHeight="1">
      <c r="A329" s="63"/>
      <c r="B329" s="81"/>
      <c r="C329" s="27" t="s">
        <v>107</v>
      </c>
      <c r="D329" s="92"/>
      <c r="E329" s="106" t="s">
        <v>4</v>
      </c>
      <c r="F329" s="10"/>
      <c r="G329" s="14">
        <f t="shared" si="107"/>
        <v>44.2</v>
      </c>
      <c r="H329" s="14">
        <v>0</v>
      </c>
      <c r="I329" s="14">
        <v>0</v>
      </c>
      <c r="J329" s="14">
        <v>0</v>
      </c>
      <c r="K329" s="14">
        <v>11.1</v>
      </c>
      <c r="L329" s="14">
        <v>15.6</v>
      </c>
      <c r="M329" s="14">
        <v>0.9</v>
      </c>
      <c r="N329" s="14">
        <v>1.3</v>
      </c>
      <c r="O329" s="14">
        <v>2.1</v>
      </c>
      <c r="P329" s="14">
        <v>13.2</v>
      </c>
      <c r="Q329" s="97"/>
      <c r="R329" s="92"/>
      <c r="S329" s="76"/>
      <c r="T329" s="3"/>
      <c r="U329" s="32"/>
      <c r="V329" s="34"/>
      <c r="W329" s="3"/>
      <c r="X329" s="34"/>
      <c r="Y329" s="26"/>
    </row>
    <row r="330" spans="1:25" ht="38.25" customHeight="1">
      <c r="A330" s="63"/>
      <c r="B330" s="81"/>
      <c r="C330" s="27" t="s">
        <v>112</v>
      </c>
      <c r="D330" s="92"/>
      <c r="E330" s="106" t="s">
        <v>4</v>
      </c>
      <c r="F330" s="10"/>
      <c r="G330" s="14">
        <f t="shared" si="107"/>
        <v>0</v>
      </c>
      <c r="H330" s="14"/>
      <c r="I330" s="14">
        <v>0</v>
      </c>
      <c r="J330" s="14">
        <v>0</v>
      </c>
      <c r="K330" s="14">
        <v>0</v>
      </c>
      <c r="L330" s="14">
        <v>0</v>
      </c>
      <c r="M330" s="14">
        <v>0</v>
      </c>
      <c r="N330" s="14">
        <v>0</v>
      </c>
      <c r="O330" s="14">
        <v>0</v>
      </c>
      <c r="P330" s="14">
        <v>0</v>
      </c>
      <c r="Q330" s="97"/>
      <c r="R330" s="92"/>
      <c r="S330" s="76"/>
      <c r="T330" s="3"/>
      <c r="U330" s="32"/>
      <c r="V330" s="34"/>
      <c r="W330" s="3"/>
      <c r="X330" s="34"/>
      <c r="Y330" s="26"/>
    </row>
    <row r="331" spans="1:25" ht="23.25" customHeight="1">
      <c r="A331" s="63"/>
      <c r="B331" s="81"/>
      <c r="C331" s="27" t="s">
        <v>109</v>
      </c>
      <c r="D331" s="92"/>
      <c r="E331" s="107" t="s">
        <v>4</v>
      </c>
      <c r="F331" s="10"/>
      <c r="G331" s="14">
        <f t="shared" si="107"/>
        <v>0</v>
      </c>
      <c r="H331" s="14"/>
      <c r="I331" s="14">
        <v>0</v>
      </c>
      <c r="J331" s="14">
        <v>0</v>
      </c>
      <c r="K331" s="14">
        <v>0</v>
      </c>
      <c r="L331" s="14">
        <v>0</v>
      </c>
      <c r="M331" s="14">
        <v>0</v>
      </c>
      <c r="N331" s="14">
        <v>0</v>
      </c>
      <c r="O331" s="14">
        <v>0</v>
      </c>
      <c r="P331" s="14">
        <v>0</v>
      </c>
      <c r="Q331" s="97"/>
      <c r="R331" s="92"/>
      <c r="S331" s="76"/>
      <c r="T331" s="3"/>
      <c r="U331" s="32"/>
      <c r="V331" s="34"/>
      <c r="W331" s="3"/>
      <c r="X331" s="34"/>
      <c r="Y331" s="26"/>
    </row>
    <row r="332" spans="1:25" ht="28.5" customHeight="1">
      <c r="A332" s="63">
        <v>31</v>
      </c>
      <c r="B332" s="81" t="s">
        <v>75</v>
      </c>
      <c r="C332" s="17" t="s">
        <v>111</v>
      </c>
      <c r="D332" s="92"/>
      <c r="E332" s="105" t="s">
        <v>154</v>
      </c>
      <c r="F332" s="1"/>
      <c r="G332" s="14">
        <f>G333+G334+G335</f>
        <v>46.5</v>
      </c>
      <c r="H332" s="14">
        <f t="shared" ref="H332:P332" si="113">H333+H334+H335</f>
        <v>13.4</v>
      </c>
      <c r="I332" s="14">
        <f t="shared" si="113"/>
        <v>16.3</v>
      </c>
      <c r="J332" s="14">
        <f t="shared" si="113"/>
        <v>16.8</v>
      </c>
      <c r="K332" s="14">
        <f t="shared" si="113"/>
        <v>0</v>
      </c>
      <c r="L332" s="14">
        <f t="shared" si="113"/>
        <v>0</v>
      </c>
      <c r="M332" s="14">
        <f t="shared" si="113"/>
        <v>0</v>
      </c>
      <c r="N332" s="14">
        <f t="shared" si="113"/>
        <v>0</v>
      </c>
      <c r="O332" s="14">
        <f t="shared" si="113"/>
        <v>0</v>
      </c>
      <c r="P332" s="14">
        <f t="shared" si="113"/>
        <v>0</v>
      </c>
      <c r="Q332" s="97" t="s">
        <v>85</v>
      </c>
      <c r="R332" s="92"/>
      <c r="S332" s="76" t="s">
        <v>35</v>
      </c>
      <c r="T332" s="3"/>
      <c r="U332" s="32"/>
      <c r="V332" s="34"/>
      <c r="W332" s="3"/>
      <c r="X332" s="34"/>
      <c r="Y332" s="26"/>
    </row>
    <row r="333" spans="1:25" ht="29.25" customHeight="1">
      <c r="A333" s="63"/>
      <c r="B333" s="81"/>
      <c r="C333" s="27" t="s">
        <v>107</v>
      </c>
      <c r="D333" s="92"/>
      <c r="E333" s="106" t="s">
        <v>4</v>
      </c>
      <c r="F333" s="10"/>
      <c r="G333" s="14">
        <f t="shared" ref="G333:G339" si="114">H333+I333+J333+K333+L333+M333+N333+O333+P333</f>
        <v>46.5</v>
      </c>
      <c r="H333" s="14">
        <v>13.4</v>
      </c>
      <c r="I333" s="14">
        <v>16.3</v>
      </c>
      <c r="J333" s="14">
        <v>16.8</v>
      </c>
      <c r="K333" s="14">
        <v>0</v>
      </c>
      <c r="L333" s="14">
        <v>0</v>
      </c>
      <c r="M333" s="14">
        <v>0</v>
      </c>
      <c r="N333" s="14">
        <v>0</v>
      </c>
      <c r="O333" s="14">
        <v>0</v>
      </c>
      <c r="P333" s="14">
        <v>0</v>
      </c>
      <c r="Q333" s="97"/>
      <c r="R333" s="92"/>
      <c r="S333" s="76"/>
      <c r="T333" s="3"/>
      <c r="U333" s="32"/>
      <c r="V333" s="34"/>
      <c r="W333" s="3"/>
      <c r="X333" s="34"/>
      <c r="Y333" s="26"/>
    </row>
    <row r="334" spans="1:25" ht="26.25" customHeight="1">
      <c r="A334" s="63"/>
      <c r="B334" s="81"/>
      <c r="C334" s="27" t="s">
        <v>112</v>
      </c>
      <c r="D334" s="92"/>
      <c r="E334" s="106" t="s">
        <v>4</v>
      </c>
      <c r="F334" s="10"/>
      <c r="G334" s="14">
        <f t="shared" si="114"/>
        <v>0</v>
      </c>
      <c r="H334" s="14">
        <v>0</v>
      </c>
      <c r="I334" s="14">
        <v>0</v>
      </c>
      <c r="J334" s="14">
        <v>0</v>
      </c>
      <c r="K334" s="14">
        <v>0</v>
      </c>
      <c r="L334" s="14">
        <v>0</v>
      </c>
      <c r="M334" s="14">
        <v>0</v>
      </c>
      <c r="N334" s="14">
        <v>0</v>
      </c>
      <c r="O334" s="14">
        <v>0</v>
      </c>
      <c r="P334" s="14">
        <v>0</v>
      </c>
      <c r="Q334" s="97"/>
      <c r="R334" s="92"/>
      <c r="S334" s="76"/>
      <c r="T334" s="3"/>
      <c r="U334" s="32"/>
      <c r="V334" s="34"/>
      <c r="W334" s="3"/>
      <c r="X334" s="34"/>
      <c r="Y334" s="26"/>
    </row>
    <row r="335" spans="1:25" ht="39" customHeight="1">
      <c r="A335" s="63"/>
      <c r="B335" s="81"/>
      <c r="C335" s="27" t="s">
        <v>109</v>
      </c>
      <c r="D335" s="92"/>
      <c r="E335" s="107" t="s">
        <v>4</v>
      </c>
      <c r="F335" s="10"/>
      <c r="G335" s="14">
        <f t="shared" si="114"/>
        <v>0</v>
      </c>
      <c r="H335" s="14">
        <v>0</v>
      </c>
      <c r="I335" s="14">
        <v>0</v>
      </c>
      <c r="J335" s="14">
        <v>0</v>
      </c>
      <c r="K335" s="14">
        <v>0</v>
      </c>
      <c r="L335" s="14">
        <v>0</v>
      </c>
      <c r="M335" s="14">
        <v>0</v>
      </c>
      <c r="N335" s="14">
        <v>0</v>
      </c>
      <c r="O335" s="14">
        <v>0</v>
      </c>
      <c r="P335" s="14">
        <v>0</v>
      </c>
      <c r="Q335" s="97"/>
      <c r="R335" s="92"/>
      <c r="S335" s="76"/>
      <c r="T335" s="3"/>
      <c r="U335" s="32"/>
      <c r="V335" s="34"/>
      <c r="W335" s="3"/>
      <c r="X335" s="34"/>
      <c r="Y335" s="26"/>
    </row>
    <row r="336" spans="1:25" ht="21.75" customHeight="1">
      <c r="A336" s="63">
        <v>32</v>
      </c>
      <c r="B336" s="81" t="s">
        <v>259</v>
      </c>
      <c r="C336" s="17" t="s">
        <v>111</v>
      </c>
      <c r="D336" s="92"/>
      <c r="E336" s="105" t="s">
        <v>4</v>
      </c>
      <c r="F336" s="1" t="s">
        <v>224</v>
      </c>
      <c r="G336" s="14">
        <f t="shared" si="114"/>
        <v>1034</v>
      </c>
      <c r="H336" s="14">
        <f>H337+H338+H339</f>
        <v>180.1</v>
      </c>
      <c r="I336" s="14">
        <f t="shared" ref="I336:P336" si="115">I337+I338+I339</f>
        <v>143.39999999999998</v>
      </c>
      <c r="J336" s="14">
        <f t="shared" si="115"/>
        <v>100</v>
      </c>
      <c r="K336" s="14">
        <f t="shared" si="115"/>
        <v>106</v>
      </c>
      <c r="L336" s="14">
        <f t="shared" si="115"/>
        <v>94.1</v>
      </c>
      <c r="M336" s="14">
        <f t="shared" si="115"/>
        <v>104.1</v>
      </c>
      <c r="N336" s="14">
        <f t="shared" si="115"/>
        <v>111.9</v>
      </c>
      <c r="O336" s="14">
        <f t="shared" si="115"/>
        <v>62.9</v>
      </c>
      <c r="P336" s="14">
        <f t="shared" si="115"/>
        <v>131.5</v>
      </c>
      <c r="Q336" s="97" t="s">
        <v>306</v>
      </c>
      <c r="R336" s="92"/>
      <c r="S336" s="76" t="s">
        <v>243</v>
      </c>
      <c r="T336" s="3"/>
      <c r="U336" s="33"/>
      <c r="V336" s="34"/>
      <c r="W336" s="3"/>
      <c r="X336" s="34"/>
      <c r="Y336" s="26"/>
    </row>
    <row r="337" spans="1:25" ht="19.5" customHeight="1">
      <c r="A337" s="63"/>
      <c r="B337" s="81"/>
      <c r="C337" s="27" t="s">
        <v>107</v>
      </c>
      <c r="D337" s="92"/>
      <c r="E337" s="106" t="s">
        <v>154</v>
      </c>
      <c r="F337" s="10"/>
      <c r="G337" s="14">
        <f t="shared" si="114"/>
        <v>1034</v>
      </c>
      <c r="H337" s="14">
        <f>133.1+47</f>
        <v>180.1</v>
      </c>
      <c r="I337" s="14">
        <f>100.6+42.8</f>
        <v>143.39999999999998</v>
      </c>
      <c r="J337" s="14">
        <f>74+26</f>
        <v>100</v>
      </c>
      <c r="K337" s="14">
        <v>106</v>
      </c>
      <c r="L337" s="14">
        <v>94.1</v>
      </c>
      <c r="M337" s="14">
        <v>104.1</v>
      </c>
      <c r="N337" s="14">
        <v>111.9</v>
      </c>
      <c r="O337" s="14">
        <v>62.9</v>
      </c>
      <c r="P337" s="14">
        <v>131.5</v>
      </c>
      <c r="Q337" s="97"/>
      <c r="R337" s="92"/>
      <c r="S337" s="76"/>
      <c r="T337" s="3"/>
      <c r="U337" s="32"/>
      <c r="V337" s="34"/>
      <c r="W337" s="3"/>
      <c r="X337" s="34"/>
      <c r="Y337" s="26"/>
    </row>
    <row r="338" spans="1:25" ht="37.5" customHeight="1">
      <c r="A338" s="63"/>
      <c r="B338" s="81"/>
      <c r="C338" s="27" t="s">
        <v>112</v>
      </c>
      <c r="D338" s="92"/>
      <c r="E338" s="106" t="s">
        <v>154</v>
      </c>
      <c r="F338" s="10"/>
      <c r="G338" s="14">
        <f t="shared" si="114"/>
        <v>0</v>
      </c>
      <c r="H338" s="14">
        <v>0</v>
      </c>
      <c r="I338" s="14">
        <v>0</v>
      </c>
      <c r="J338" s="14">
        <v>0</v>
      </c>
      <c r="K338" s="14">
        <v>0</v>
      </c>
      <c r="L338" s="14">
        <v>0</v>
      </c>
      <c r="M338" s="14">
        <v>0</v>
      </c>
      <c r="N338" s="14">
        <v>0</v>
      </c>
      <c r="O338" s="14">
        <v>0</v>
      </c>
      <c r="P338" s="14">
        <v>0</v>
      </c>
      <c r="Q338" s="97"/>
      <c r="R338" s="92"/>
      <c r="S338" s="76"/>
      <c r="T338" s="3"/>
      <c r="U338" s="32"/>
      <c r="V338" s="34"/>
      <c r="W338" s="3"/>
      <c r="X338" s="34"/>
      <c r="Y338" s="26"/>
    </row>
    <row r="339" spans="1:25" ht="32.25" customHeight="1">
      <c r="A339" s="63"/>
      <c r="B339" s="81"/>
      <c r="C339" s="27" t="s">
        <v>109</v>
      </c>
      <c r="D339" s="92"/>
      <c r="E339" s="107" t="s">
        <v>154</v>
      </c>
      <c r="F339" s="10"/>
      <c r="G339" s="14">
        <f t="shared" si="114"/>
        <v>0</v>
      </c>
      <c r="H339" s="14">
        <v>0</v>
      </c>
      <c r="I339" s="14">
        <v>0</v>
      </c>
      <c r="J339" s="14">
        <v>0</v>
      </c>
      <c r="K339" s="14">
        <v>0</v>
      </c>
      <c r="L339" s="14">
        <v>0</v>
      </c>
      <c r="M339" s="14">
        <v>0</v>
      </c>
      <c r="N339" s="14">
        <v>0</v>
      </c>
      <c r="O339" s="14">
        <v>0</v>
      </c>
      <c r="P339" s="14">
        <v>0</v>
      </c>
      <c r="Q339" s="97"/>
      <c r="R339" s="92"/>
      <c r="S339" s="76"/>
      <c r="T339" s="3"/>
      <c r="U339" s="32"/>
      <c r="V339" s="34"/>
      <c r="W339" s="3"/>
      <c r="X339" s="34"/>
      <c r="Y339" s="26"/>
    </row>
    <row r="340" spans="1:25" ht="21.75" customHeight="1">
      <c r="A340" s="63">
        <v>33</v>
      </c>
      <c r="B340" s="81" t="s">
        <v>260</v>
      </c>
      <c r="C340" s="17" t="s">
        <v>111</v>
      </c>
      <c r="D340" s="92"/>
      <c r="E340" s="105" t="s">
        <v>154</v>
      </c>
      <c r="F340" s="1" t="s">
        <v>224</v>
      </c>
      <c r="G340" s="14">
        <v>415.7</v>
      </c>
      <c r="H340" s="14">
        <v>0</v>
      </c>
      <c r="I340" s="14">
        <v>0</v>
      </c>
      <c r="J340" s="14">
        <v>0</v>
      </c>
      <c r="K340" s="14">
        <v>79.2</v>
      </c>
      <c r="L340" s="14">
        <v>73.900000000000006</v>
      </c>
      <c r="M340" s="14">
        <v>81.5</v>
      </c>
      <c r="N340" s="14">
        <v>70.3</v>
      </c>
      <c r="O340" s="14">
        <v>46.8</v>
      </c>
      <c r="P340" s="14">
        <v>64</v>
      </c>
      <c r="Q340" s="97" t="s">
        <v>306</v>
      </c>
      <c r="R340" s="92"/>
      <c r="S340" s="76" t="s">
        <v>58</v>
      </c>
      <c r="T340" s="3"/>
      <c r="U340" s="33"/>
      <c r="V340" s="34"/>
      <c r="W340" s="3"/>
      <c r="X340" s="34"/>
      <c r="Y340" s="26"/>
    </row>
    <row r="341" spans="1:25" ht="19.5" customHeight="1">
      <c r="A341" s="63"/>
      <c r="B341" s="81"/>
      <c r="C341" s="27" t="s">
        <v>107</v>
      </c>
      <c r="D341" s="92"/>
      <c r="E341" s="106" t="s">
        <v>154</v>
      </c>
      <c r="F341" s="10"/>
      <c r="G341" s="14">
        <v>415.7</v>
      </c>
      <c r="H341" s="14">
        <v>0</v>
      </c>
      <c r="I341" s="14">
        <v>0</v>
      </c>
      <c r="J341" s="14">
        <v>0</v>
      </c>
      <c r="K341" s="14">
        <v>79.2</v>
      </c>
      <c r="L341" s="14">
        <v>73.900000000000006</v>
      </c>
      <c r="M341" s="14">
        <v>81.5</v>
      </c>
      <c r="N341" s="14">
        <v>70.3</v>
      </c>
      <c r="O341" s="14">
        <v>46.8</v>
      </c>
      <c r="P341" s="14">
        <v>64</v>
      </c>
      <c r="Q341" s="97"/>
      <c r="R341" s="92"/>
      <c r="S341" s="76"/>
      <c r="T341" s="3"/>
      <c r="U341" s="32"/>
      <c r="V341" s="34"/>
      <c r="W341" s="3"/>
      <c r="X341" s="34"/>
      <c r="Y341" s="26"/>
    </row>
    <row r="342" spans="1:25" ht="32.25" customHeight="1">
      <c r="A342" s="63"/>
      <c r="B342" s="81"/>
      <c r="C342" s="27" t="s">
        <v>112</v>
      </c>
      <c r="D342" s="92"/>
      <c r="E342" s="106" t="s">
        <v>154</v>
      </c>
      <c r="F342" s="10"/>
      <c r="G342" s="14">
        <v>0</v>
      </c>
      <c r="H342" s="14">
        <v>0</v>
      </c>
      <c r="I342" s="14">
        <v>0</v>
      </c>
      <c r="J342" s="14">
        <v>0</v>
      </c>
      <c r="K342" s="14">
        <v>0</v>
      </c>
      <c r="L342" s="14">
        <v>0</v>
      </c>
      <c r="M342" s="14">
        <v>0</v>
      </c>
      <c r="N342" s="14">
        <v>0</v>
      </c>
      <c r="O342" s="14">
        <v>0</v>
      </c>
      <c r="P342" s="14">
        <v>0</v>
      </c>
      <c r="Q342" s="97"/>
      <c r="R342" s="92"/>
      <c r="S342" s="76"/>
      <c r="T342" s="3"/>
      <c r="U342" s="32"/>
      <c r="V342" s="34"/>
      <c r="W342" s="3"/>
      <c r="X342" s="34"/>
      <c r="Y342" s="26"/>
    </row>
    <row r="343" spans="1:25" ht="23.25" customHeight="1">
      <c r="A343" s="63"/>
      <c r="B343" s="81"/>
      <c r="C343" s="27" t="s">
        <v>109</v>
      </c>
      <c r="D343" s="92"/>
      <c r="E343" s="107" t="s">
        <v>154</v>
      </c>
      <c r="F343" s="10"/>
      <c r="G343" s="14">
        <v>0</v>
      </c>
      <c r="H343" s="14">
        <v>0</v>
      </c>
      <c r="I343" s="14">
        <v>0</v>
      </c>
      <c r="J343" s="14">
        <v>0</v>
      </c>
      <c r="K343" s="14">
        <v>0</v>
      </c>
      <c r="L343" s="14">
        <v>0</v>
      </c>
      <c r="M343" s="14">
        <v>0</v>
      </c>
      <c r="N343" s="14">
        <v>0</v>
      </c>
      <c r="O343" s="14">
        <v>0</v>
      </c>
      <c r="P343" s="14">
        <v>0</v>
      </c>
      <c r="Q343" s="97"/>
      <c r="R343" s="92"/>
      <c r="S343" s="76"/>
      <c r="T343" s="3"/>
      <c r="U343" s="32"/>
      <c r="V343" s="34"/>
      <c r="W343" s="3"/>
      <c r="X343" s="34"/>
      <c r="Y343" s="26"/>
    </row>
    <row r="344" spans="1:25" ht="43.5" customHeight="1">
      <c r="A344" s="77" t="s">
        <v>228</v>
      </c>
      <c r="B344" s="77"/>
      <c r="C344" s="77"/>
      <c r="D344" s="77"/>
      <c r="E344" s="77"/>
      <c r="F344" s="77"/>
      <c r="G344" s="77"/>
      <c r="H344" s="77"/>
      <c r="I344" s="77"/>
      <c r="J344" s="77"/>
      <c r="K344" s="77"/>
      <c r="L344" s="77"/>
      <c r="M344" s="77"/>
      <c r="N344" s="77"/>
      <c r="O344" s="77"/>
      <c r="P344" s="77"/>
      <c r="Q344" s="77"/>
      <c r="R344" s="77"/>
      <c r="S344" s="77"/>
      <c r="T344" s="34"/>
      <c r="U344" s="34"/>
      <c r="V344" s="34"/>
      <c r="W344" s="34"/>
      <c r="X344" s="34"/>
    </row>
    <row r="345" spans="1:25" ht="15.75">
      <c r="A345" s="63"/>
      <c r="B345" s="74"/>
      <c r="C345" s="16" t="s">
        <v>111</v>
      </c>
      <c r="D345" s="4"/>
      <c r="E345" s="65"/>
      <c r="F345" s="8"/>
      <c r="G345" s="13">
        <f t="shared" ref="G345:P345" si="116">G350+G383+G392</f>
        <v>1798.9</v>
      </c>
      <c r="H345" s="13">
        <f t="shared" si="116"/>
        <v>2</v>
      </c>
      <c r="I345" s="13">
        <f t="shared" si="116"/>
        <v>10.1</v>
      </c>
      <c r="J345" s="13">
        <f t="shared" si="116"/>
        <v>112.4</v>
      </c>
      <c r="K345" s="13">
        <f t="shared" si="116"/>
        <v>300.7</v>
      </c>
      <c r="L345" s="13">
        <f t="shared" si="116"/>
        <v>378.3</v>
      </c>
      <c r="M345" s="13">
        <f t="shared" si="116"/>
        <v>261.2</v>
      </c>
      <c r="N345" s="13">
        <f t="shared" si="116"/>
        <v>207.5</v>
      </c>
      <c r="O345" s="13">
        <f t="shared" si="116"/>
        <v>256.10000000000002</v>
      </c>
      <c r="P345" s="13">
        <f t="shared" si="116"/>
        <v>270.60000000000002</v>
      </c>
      <c r="Q345" s="129" t="s">
        <v>185</v>
      </c>
      <c r="R345" s="36"/>
      <c r="S345" s="72"/>
      <c r="T345" s="34"/>
      <c r="U345" s="34"/>
      <c r="V345" s="34"/>
      <c r="W345" s="34"/>
      <c r="X345" s="34"/>
    </row>
    <row r="346" spans="1:25" ht="15.75">
      <c r="A346" s="63"/>
      <c r="B346" s="74"/>
      <c r="C346" s="16" t="s">
        <v>107</v>
      </c>
      <c r="D346" s="4"/>
      <c r="E346" s="66"/>
      <c r="F346" s="8"/>
      <c r="G346" s="13">
        <f t="shared" ref="G346:P346" si="117">G351+G384+G393</f>
        <v>1729.4</v>
      </c>
      <c r="H346" s="13">
        <f t="shared" si="117"/>
        <v>2</v>
      </c>
      <c r="I346" s="13">
        <f t="shared" si="117"/>
        <v>10.1</v>
      </c>
      <c r="J346" s="13">
        <f t="shared" si="117"/>
        <v>104.4</v>
      </c>
      <c r="K346" s="13">
        <f t="shared" si="117"/>
        <v>291.39999999999998</v>
      </c>
      <c r="L346" s="13">
        <f t="shared" si="117"/>
        <v>345.3</v>
      </c>
      <c r="M346" s="13">
        <f t="shared" si="117"/>
        <v>242</v>
      </c>
      <c r="N346" s="13">
        <f t="shared" si="117"/>
        <v>207.5</v>
      </c>
      <c r="O346" s="13">
        <f t="shared" si="117"/>
        <v>256.10000000000002</v>
      </c>
      <c r="P346" s="13">
        <f t="shared" si="117"/>
        <v>270.60000000000002</v>
      </c>
      <c r="Q346" s="129"/>
      <c r="R346" s="36"/>
      <c r="S346" s="72"/>
      <c r="T346" s="34"/>
      <c r="U346" s="34"/>
      <c r="V346" s="34"/>
      <c r="W346" s="34"/>
      <c r="X346" s="34"/>
    </row>
    <row r="347" spans="1:25" ht="25.5">
      <c r="A347" s="63"/>
      <c r="B347" s="74"/>
      <c r="C347" s="16" t="s">
        <v>112</v>
      </c>
      <c r="D347" s="4"/>
      <c r="E347" s="66"/>
      <c r="F347" s="8"/>
      <c r="G347" s="13">
        <f t="shared" ref="G347:P347" si="118">G352+G385+G394</f>
        <v>61.500000000000007</v>
      </c>
      <c r="H347" s="13">
        <f t="shared" si="118"/>
        <v>0</v>
      </c>
      <c r="I347" s="13">
        <f t="shared" si="118"/>
        <v>0</v>
      </c>
      <c r="J347" s="13">
        <f t="shared" si="118"/>
        <v>0</v>
      </c>
      <c r="K347" s="13">
        <f t="shared" si="118"/>
        <v>9.3000000000000007</v>
      </c>
      <c r="L347" s="13">
        <f t="shared" si="118"/>
        <v>33</v>
      </c>
      <c r="M347" s="13">
        <f t="shared" si="118"/>
        <v>19.2</v>
      </c>
      <c r="N347" s="13">
        <f t="shared" si="118"/>
        <v>0</v>
      </c>
      <c r="O347" s="13">
        <f t="shared" si="118"/>
        <v>0</v>
      </c>
      <c r="P347" s="13">
        <f t="shared" si="118"/>
        <v>0</v>
      </c>
      <c r="Q347" s="129"/>
      <c r="R347" s="36"/>
      <c r="S347" s="72"/>
      <c r="T347" s="34"/>
      <c r="U347" s="34"/>
      <c r="V347" s="34"/>
      <c r="W347" s="34"/>
      <c r="X347" s="34"/>
    </row>
    <row r="348" spans="1:25" ht="26.25" customHeight="1">
      <c r="A348" s="63"/>
      <c r="B348" s="74"/>
      <c r="C348" s="16" t="s">
        <v>109</v>
      </c>
      <c r="D348" s="4"/>
      <c r="E348" s="67"/>
      <c r="F348" s="8"/>
      <c r="G348" s="13">
        <f t="shared" ref="G348:P348" si="119">G353+G386+G395</f>
        <v>8</v>
      </c>
      <c r="H348" s="13">
        <f t="shared" si="119"/>
        <v>0</v>
      </c>
      <c r="I348" s="13">
        <f t="shared" si="119"/>
        <v>0</v>
      </c>
      <c r="J348" s="13">
        <f t="shared" si="119"/>
        <v>8</v>
      </c>
      <c r="K348" s="13">
        <f t="shared" si="119"/>
        <v>0</v>
      </c>
      <c r="L348" s="13">
        <f t="shared" si="119"/>
        <v>0</v>
      </c>
      <c r="M348" s="13">
        <f t="shared" si="119"/>
        <v>0</v>
      </c>
      <c r="N348" s="13">
        <f t="shared" si="119"/>
        <v>0</v>
      </c>
      <c r="O348" s="13">
        <f t="shared" si="119"/>
        <v>0</v>
      </c>
      <c r="P348" s="13">
        <f t="shared" si="119"/>
        <v>0</v>
      </c>
      <c r="Q348" s="129"/>
      <c r="R348" s="36"/>
      <c r="S348" s="72"/>
      <c r="T348" s="34"/>
      <c r="U348" s="34"/>
      <c r="V348" s="34"/>
      <c r="W348" s="34"/>
      <c r="X348" s="34"/>
    </row>
    <row r="349" spans="1:25" ht="30.75" customHeight="1">
      <c r="A349" s="73" t="s">
        <v>191</v>
      </c>
      <c r="B349" s="74"/>
      <c r="C349" s="74"/>
      <c r="D349" s="74"/>
      <c r="E349" s="74"/>
      <c r="F349" s="74"/>
      <c r="G349" s="74"/>
      <c r="H349" s="74"/>
      <c r="I349" s="74"/>
      <c r="J349" s="74"/>
      <c r="K349" s="74"/>
      <c r="L349" s="74"/>
      <c r="M349" s="74"/>
      <c r="N349" s="74"/>
      <c r="O349" s="74"/>
      <c r="P349" s="74"/>
      <c r="Q349" s="74"/>
      <c r="R349" s="74"/>
      <c r="S349" s="74"/>
      <c r="T349" s="34"/>
      <c r="U349" s="34"/>
      <c r="V349" s="34"/>
      <c r="W349" s="34"/>
      <c r="X349" s="34"/>
    </row>
    <row r="350" spans="1:25" ht="15.75">
      <c r="A350" s="63"/>
      <c r="B350" s="68"/>
      <c r="C350" s="16" t="s">
        <v>111</v>
      </c>
      <c r="D350" s="4"/>
      <c r="E350" s="125"/>
      <c r="F350" s="12"/>
      <c r="G350" s="13">
        <f>G354+G358+G362+G374+G378+G370+G366</f>
        <v>733.4</v>
      </c>
      <c r="H350" s="13">
        <f t="shared" ref="H350:P350" si="120">H354+H358+H362+H374+H378+H370+H366</f>
        <v>2</v>
      </c>
      <c r="I350" s="13">
        <f t="shared" si="120"/>
        <v>10.1</v>
      </c>
      <c r="J350" s="13">
        <f t="shared" si="120"/>
        <v>104.4</v>
      </c>
      <c r="K350" s="13">
        <f t="shared" si="120"/>
        <v>125.1</v>
      </c>
      <c r="L350" s="13">
        <f t="shared" si="120"/>
        <v>96.6</v>
      </c>
      <c r="M350" s="13">
        <f t="shared" si="120"/>
        <v>80.599999999999994</v>
      </c>
      <c r="N350" s="13">
        <f t="shared" si="120"/>
        <v>81.900000000000006</v>
      </c>
      <c r="O350" s="13">
        <f t="shared" si="120"/>
        <v>109.30000000000001</v>
      </c>
      <c r="P350" s="13">
        <f t="shared" si="120"/>
        <v>123.4</v>
      </c>
      <c r="Q350" s="72" t="s">
        <v>185</v>
      </c>
      <c r="R350" s="36"/>
      <c r="S350" s="72"/>
      <c r="T350" s="34"/>
      <c r="U350" s="34"/>
      <c r="V350" s="34"/>
      <c r="W350" s="34"/>
      <c r="X350" s="34"/>
    </row>
    <row r="351" spans="1:25" ht="15.75">
      <c r="A351" s="63"/>
      <c r="B351" s="68"/>
      <c r="C351" s="16" t="s">
        <v>107</v>
      </c>
      <c r="D351" s="4"/>
      <c r="E351" s="126"/>
      <c r="F351" s="12"/>
      <c r="G351" s="13">
        <f>G355+G359+G363+G375+G379+G371+G367</f>
        <v>733.4</v>
      </c>
      <c r="H351" s="13">
        <f t="shared" ref="H351:P351" si="121">H355+H359+H363+H375+H379+H371+H367</f>
        <v>2</v>
      </c>
      <c r="I351" s="13">
        <f t="shared" si="121"/>
        <v>10.1</v>
      </c>
      <c r="J351" s="13">
        <f t="shared" si="121"/>
        <v>104.4</v>
      </c>
      <c r="K351" s="13">
        <f t="shared" si="121"/>
        <v>125.1</v>
      </c>
      <c r="L351" s="13">
        <f t="shared" si="121"/>
        <v>96.6</v>
      </c>
      <c r="M351" s="13">
        <f t="shared" si="121"/>
        <v>80.599999999999994</v>
      </c>
      <c r="N351" s="13">
        <f t="shared" si="121"/>
        <v>81.900000000000006</v>
      </c>
      <c r="O351" s="13">
        <f t="shared" si="121"/>
        <v>109.30000000000001</v>
      </c>
      <c r="P351" s="13">
        <f t="shared" si="121"/>
        <v>123.4</v>
      </c>
      <c r="Q351" s="88"/>
      <c r="R351" s="36"/>
      <c r="S351" s="88"/>
      <c r="T351" s="34"/>
      <c r="U351" s="34"/>
      <c r="V351" s="34"/>
      <c r="W351" s="34"/>
      <c r="X351" s="34"/>
    </row>
    <row r="352" spans="1:25" ht="42" customHeight="1">
      <c r="A352" s="63"/>
      <c r="B352" s="68"/>
      <c r="C352" s="16" t="s">
        <v>112</v>
      </c>
      <c r="D352" s="4"/>
      <c r="E352" s="126"/>
      <c r="F352" s="12"/>
      <c r="G352" s="13">
        <f t="shared" ref="G352:P352" si="122">G356+G360+G364+G376+G380+G372</f>
        <v>0</v>
      </c>
      <c r="H352" s="13">
        <f t="shared" si="122"/>
        <v>0</v>
      </c>
      <c r="I352" s="13">
        <f t="shared" si="122"/>
        <v>0</v>
      </c>
      <c r="J352" s="13">
        <f t="shared" si="122"/>
        <v>0</v>
      </c>
      <c r="K352" s="13">
        <f t="shared" si="122"/>
        <v>0</v>
      </c>
      <c r="L352" s="13">
        <f t="shared" si="122"/>
        <v>0</v>
      </c>
      <c r="M352" s="13">
        <f t="shared" si="122"/>
        <v>0</v>
      </c>
      <c r="N352" s="13">
        <f t="shared" si="122"/>
        <v>0</v>
      </c>
      <c r="O352" s="13">
        <f t="shared" si="122"/>
        <v>0</v>
      </c>
      <c r="P352" s="13">
        <f t="shared" si="122"/>
        <v>0</v>
      </c>
      <c r="Q352" s="88"/>
      <c r="R352" s="36"/>
      <c r="S352" s="88"/>
      <c r="T352" s="34"/>
      <c r="U352" s="34"/>
      <c r="V352" s="34"/>
      <c r="W352" s="34"/>
      <c r="X352" s="34"/>
    </row>
    <row r="353" spans="1:25" ht="41.25" customHeight="1">
      <c r="A353" s="63"/>
      <c r="B353" s="68"/>
      <c r="C353" s="16" t="s">
        <v>109</v>
      </c>
      <c r="D353" s="4"/>
      <c r="E353" s="127"/>
      <c r="F353" s="12"/>
      <c r="G353" s="13">
        <f t="shared" ref="G353:P353" si="123">G357+G361+G365+G377+G381+G373</f>
        <v>0</v>
      </c>
      <c r="H353" s="13">
        <f t="shared" si="123"/>
        <v>0</v>
      </c>
      <c r="I353" s="13">
        <f t="shared" si="123"/>
        <v>0</v>
      </c>
      <c r="J353" s="13">
        <f t="shared" si="123"/>
        <v>0</v>
      </c>
      <c r="K353" s="13">
        <f t="shared" si="123"/>
        <v>0</v>
      </c>
      <c r="L353" s="13">
        <f t="shared" si="123"/>
        <v>0</v>
      </c>
      <c r="M353" s="13">
        <f t="shared" si="123"/>
        <v>0</v>
      </c>
      <c r="N353" s="13">
        <f t="shared" si="123"/>
        <v>0</v>
      </c>
      <c r="O353" s="13">
        <f t="shared" si="123"/>
        <v>0</v>
      </c>
      <c r="P353" s="13">
        <f t="shared" si="123"/>
        <v>0</v>
      </c>
      <c r="Q353" s="88"/>
      <c r="R353" s="36"/>
      <c r="S353" s="88"/>
      <c r="T353" s="34"/>
      <c r="U353" s="34"/>
      <c r="V353" s="34"/>
      <c r="W353" s="34"/>
      <c r="X353" s="34"/>
    </row>
    <row r="354" spans="1:25" ht="15">
      <c r="A354" s="63">
        <v>34</v>
      </c>
      <c r="B354" s="81" t="s">
        <v>172</v>
      </c>
      <c r="C354" s="17" t="s">
        <v>111</v>
      </c>
      <c r="D354" s="92"/>
      <c r="E354" s="93" t="s">
        <v>173</v>
      </c>
      <c r="F354" s="1" t="s">
        <v>224</v>
      </c>
      <c r="G354" s="14">
        <f>H354+I354+J354+K354+L354+M354+N354+O354+P354</f>
        <v>6</v>
      </c>
      <c r="H354" s="14">
        <f t="shared" ref="H354:P354" si="124">H355+H356+H357</f>
        <v>2</v>
      </c>
      <c r="I354" s="14">
        <f t="shared" si="124"/>
        <v>2</v>
      </c>
      <c r="J354" s="14">
        <f t="shared" si="124"/>
        <v>2</v>
      </c>
      <c r="K354" s="14">
        <f t="shared" si="124"/>
        <v>0</v>
      </c>
      <c r="L354" s="14">
        <f t="shared" si="124"/>
        <v>0</v>
      </c>
      <c r="M354" s="14">
        <f t="shared" si="124"/>
        <v>0</v>
      </c>
      <c r="N354" s="14">
        <f t="shared" si="124"/>
        <v>0</v>
      </c>
      <c r="O354" s="14">
        <f t="shared" si="124"/>
        <v>0</v>
      </c>
      <c r="P354" s="14">
        <f t="shared" si="124"/>
        <v>0</v>
      </c>
      <c r="Q354" s="97" t="s">
        <v>106</v>
      </c>
      <c r="R354" s="92" t="s">
        <v>2</v>
      </c>
      <c r="S354" s="76"/>
    </row>
    <row r="355" spans="1:25">
      <c r="A355" s="63"/>
      <c r="B355" s="81"/>
      <c r="C355" s="15" t="s">
        <v>107</v>
      </c>
      <c r="D355" s="92"/>
      <c r="E355" s="93"/>
      <c r="F355" s="10"/>
      <c r="G355" s="14">
        <f t="shared" ref="G355:G381" si="125">H355+I355+J355+K355+L355+M355+N355+O355+P355</f>
        <v>6</v>
      </c>
      <c r="H355" s="14">
        <v>2</v>
      </c>
      <c r="I355" s="14">
        <v>2</v>
      </c>
      <c r="J355" s="14">
        <v>2</v>
      </c>
      <c r="K355" s="14">
        <v>0</v>
      </c>
      <c r="L355" s="14">
        <v>0</v>
      </c>
      <c r="M355" s="14">
        <v>0</v>
      </c>
      <c r="N355" s="14">
        <v>0</v>
      </c>
      <c r="O355" s="14">
        <v>0</v>
      </c>
      <c r="P355" s="14">
        <v>0</v>
      </c>
      <c r="Q355" s="97"/>
      <c r="R355" s="92"/>
      <c r="S355" s="76"/>
    </row>
    <row r="356" spans="1:25" ht="25.5">
      <c r="A356" s="63"/>
      <c r="B356" s="81"/>
      <c r="C356" s="27" t="s">
        <v>112</v>
      </c>
      <c r="D356" s="92"/>
      <c r="E356" s="93"/>
      <c r="F356" s="10"/>
      <c r="G356" s="14">
        <f t="shared" si="125"/>
        <v>0</v>
      </c>
      <c r="H356" s="14">
        <v>0</v>
      </c>
      <c r="I356" s="14">
        <v>0</v>
      </c>
      <c r="J356" s="14">
        <v>0</v>
      </c>
      <c r="K356" s="14">
        <v>0</v>
      </c>
      <c r="L356" s="14">
        <v>0</v>
      </c>
      <c r="M356" s="14">
        <v>0</v>
      </c>
      <c r="N356" s="14">
        <v>0</v>
      </c>
      <c r="O356" s="14">
        <v>0</v>
      </c>
      <c r="P356" s="14">
        <v>0</v>
      </c>
      <c r="Q356" s="97"/>
      <c r="R356" s="92"/>
      <c r="S356" s="76"/>
    </row>
    <row r="357" spans="1:25" ht="51.75" customHeight="1">
      <c r="A357" s="63"/>
      <c r="B357" s="81"/>
      <c r="C357" s="27" t="s">
        <v>109</v>
      </c>
      <c r="D357" s="92"/>
      <c r="E357" s="93"/>
      <c r="F357" s="10"/>
      <c r="G357" s="14">
        <f t="shared" si="125"/>
        <v>0</v>
      </c>
      <c r="H357" s="14">
        <v>0</v>
      </c>
      <c r="I357" s="14">
        <v>0</v>
      </c>
      <c r="J357" s="14">
        <v>0</v>
      </c>
      <c r="K357" s="14">
        <v>0</v>
      </c>
      <c r="L357" s="14">
        <v>0</v>
      </c>
      <c r="M357" s="14">
        <v>0</v>
      </c>
      <c r="N357" s="14">
        <v>0</v>
      </c>
      <c r="O357" s="14">
        <v>0</v>
      </c>
      <c r="P357" s="14">
        <v>0</v>
      </c>
      <c r="Q357" s="97"/>
      <c r="R357" s="92"/>
      <c r="S357" s="76"/>
    </row>
    <row r="358" spans="1:25" ht="15">
      <c r="A358" s="63">
        <v>35</v>
      </c>
      <c r="B358" s="81" t="s">
        <v>0</v>
      </c>
      <c r="C358" s="17" t="s">
        <v>111</v>
      </c>
      <c r="D358" s="92"/>
      <c r="E358" s="93" t="s">
        <v>173</v>
      </c>
      <c r="F358" s="1" t="s">
        <v>224</v>
      </c>
      <c r="G358" s="14">
        <f t="shared" si="125"/>
        <v>100</v>
      </c>
      <c r="H358" s="14">
        <f>H359+H360+H361</f>
        <v>0</v>
      </c>
      <c r="I358" s="14">
        <f>I359+I360+I361</f>
        <v>0</v>
      </c>
      <c r="J358" s="14">
        <f t="shared" ref="J358:P358" si="126">J359+J360+J361</f>
        <v>9</v>
      </c>
      <c r="K358" s="14">
        <f t="shared" si="126"/>
        <v>7</v>
      </c>
      <c r="L358" s="14">
        <f t="shared" si="126"/>
        <v>6</v>
      </c>
      <c r="M358" s="14">
        <f t="shared" si="126"/>
        <v>13</v>
      </c>
      <c r="N358" s="14">
        <f t="shared" si="126"/>
        <v>15</v>
      </c>
      <c r="O358" s="14">
        <f t="shared" si="126"/>
        <v>25</v>
      </c>
      <c r="P358" s="14">
        <f t="shared" si="126"/>
        <v>25</v>
      </c>
      <c r="Q358" s="97" t="s">
        <v>106</v>
      </c>
      <c r="R358" s="92"/>
      <c r="S358" s="76"/>
    </row>
    <row r="359" spans="1:25">
      <c r="A359" s="63"/>
      <c r="B359" s="81"/>
      <c r="C359" s="15" t="s">
        <v>107</v>
      </c>
      <c r="D359" s="92"/>
      <c r="E359" s="93"/>
      <c r="F359" s="10"/>
      <c r="G359" s="14">
        <f t="shared" si="125"/>
        <v>100</v>
      </c>
      <c r="H359" s="14">
        <v>0</v>
      </c>
      <c r="I359" s="14">
        <v>0</v>
      </c>
      <c r="J359" s="14">
        <v>9</v>
      </c>
      <c r="K359" s="14">
        <v>7</v>
      </c>
      <c r="L359" s="14">
        <v>6</v>
      </c>
      <c r="M359" s="14">
        <v>13</v>
      </c>
      <c r="N359" s="14">
        <v>15</v>
      </c>
      <c r="O359" s="14">
        <v>25</v>
      </c>
      <c r="P359" s="14">
        <v>25</v>
      </c>
      <c r="Q359" s="97"/>
      <c r="R359" s="92"/>
      <c r="S359" s="76"/>
    </row>
    <row r="360" spans="1:25" ht="25.5">
      <c r="A360" s="63"/>
      <c r="B360" s="81"/>
      <c r="C360" s="27" t="s">
        <v>112</v>
      </c>
      <c r="D360" s="92"/>
      <c r="E360" s="93"/>
      <c r="F360" s="10"/>
      <c r="G360" s="14">
        <f t="shared" si="125"/>
        <v>0</v>
      </c>
      <c r="H360" s="14">
        <v>0</v>
      </c>
      <c r="I360" s="14">
        <v>0</v>
      </c>
      <c r="J360" s="14">
        <v>0</v>
      </c>
      <c r="K360" s="14">
        <v>0</v>
      </c>
      <c r="L360" s="14">
        <v>0</v>
      </c>
      <c r="M360" s="14">
        <v>0</v>
      </c>
      <c r="N360" s="14">
        <v>0</v>
      </c>
      <c r="O360" s="14">
        <v>0</v>
      </c>
      <c r="P360" s="14">
        <v>0</v>
      </c>
      <c r="Q360" s="97"/>
      <c r="R360" s="92"/>
      <c r="S360" s="76"/>
    </row>
    <row r="361" spans="1:25" ht="36.75" customHeight="1">
      <c r="A361" s="63"/>
      <c r="B361" s="81"/>
      <c r="C361" s="27" t="s">
        <v>109</v>
      </c>
      <c r="D361" s="92"/>
      <c r="E361" s="93"/>
      <c r="F361" s="10"/>
      <c r="G361" s="14">
        <f t="shared" si="125"/>
        <v>0</v>
      </c>
      <c r="H361" s="14">
        <v>0</v>
      </c>
      <c r="I361" s="14">
        <v>0</v>
      </c>
      <c r="J361" s="14">
        <v>0</v>
      </c>
      <c r="K361" s="14">
        <v>0</v>
      </c>
      <c r="L361" s="14">
        <v>0</v>
      </c>
      <c r="M361" s="14">
        <v>0</v>
      </c>
      <c r="N361" s="14">
        <v>0</v>
      </c>
      <c r="O361" s="14">
        <v>0</v>
      </c>
      <c r="P361" s="14">
        <v>0</v>
      </c>
      <c r="Q361" s="97"/>
      <c r="R361" s="92"/>
      <c r="S361" s="76"/>
    </row>
    <row r="362" spans="1:25" ht="15">
      <c r="A362" s="63">
        <v>36</v>
      </c>
      <c r="B362" s="81" t="s">
        <v>1</v>
      </c>
      <c r="C362" s="17" t="s">
        <v>111</v>
      </c>
      <c r="D362" s="92"/>
      <c r="E362" s="93" t="s">
        <v>173</v>
      </c>
      <c r="F362" s="1" t="s">
        <v>224</v>
      </c>
      <c r="G362" s="14">
        <f t="shared" si="125"/>
        <v>9</v>
      </c>
      <c r="H362" s="14">
        <f t="shared" ref="H362:P362" si="127">H363+H364+H365</f>
        <v>0</v>
      </c>
      <c r="I362" s="14">
        <f t="shared" si="127"/>
        <v>0</v>
      </c>
      <c r="J362" s="14">
        <f t="shared" si="127"/>
        <v>3</v>
      </c>
      <c r="K362" s="14">
        <f t="shared" si="127"/>
        <v>3</v>
      </c>
      <c r="L362" s="14">
        <f t="shared" si="127"/>
        <v>3</v>
      </c>
      <c r="M362" s="14">
        <f t="shared" si="127"/>
        <v>0</v>
      </c>
      <c r="N362" s="14">
        <f t="shared" si="127"/>
        <v>0</v>
      </c>
      <c r="O362" s="14">
        <f t="shared" si="127"/>
        <v>0</v>
      </c>
      <c r="P362" s="14">
        <f t="shared" si="127"/>
        <v>0</v>
      </c>
      <c r="Q362" s="97" t="s">
        <v>106</v>
      </c>
      <c r="R362" s="92"/>
      <c r="S362" s="76"/>
    </row>
    <row r="363" spans="1:25">
      <c r="A363" s="63"/>
      <c r="B363" s="81"/>
      <c r="C363" s="15" t="s">
        <v>107</v>
      </c>
      <c r="D363" s="92"/>
      <c r="E363" s="93"/>
      <c r="F363" s="10"/>
      <c r="G363" s="14">
        <f t="shared" si="125"/>
        <v>9</v>
      </c>
      <c r="H363" s="14">
        <v>0</v>
      </c>
      <c r="I363" s="14">
        <v>0</v>
      </c>
      <c r="J363" s="14">
        <v>3</v>
      </c>
      <c r="K363" s="14">
        <v>3</v>
      </c>
      <c r="L363" s="14">
        <v>3</v>
      </c>
      <c r="M363" s="14">
        <v>0</v>
      </c>
      <c r="N363" s="14">
        <v>0</v>
      </c>
      <c r="O363" s="14">
        <v>0</v>
      </c>
      <c r="P363" s="14">
        <v>0</v>
      </c>
      <c r="Q363" s="97"/>
      <c r="R363" s="92"/>
      <c r="S363" s="76"/>
    </row>
    <row r="364" spans="1:25" ht="38.25" customHeight="1">
      <c r="A364" s="63"/>
      <c r="B364" s="81"/>
      <c r="C364" s="27" t="s">
        <v>112</v>
      </c>
      <c r="D364" s="92"/>
      <c r="E364" s="93"/>
      <c r="F364" s="10"/>
      <c r="G364" s="14">
        <f t="shared" si="125"/>
        <v>0</v>
      </c>
      <c r="H364" s="14">
        <v>0</v>
      </c>
      <c r="I364" s="14">
        <v>0</v>
      </c>
      <c r="J364" s="14">
        <v>0</v>
      </c>
      <c r="K364" s="14">
        <v>0</v>
      </c>
      <c r="L364" s="14">
        <v>0</v>
      </c>
      <c r="M364" s="14">
        <v>0</v>
      </c>
      <c r="N364" s="14">
        <v>0</v>
      </c>
      <c r="O364" s="14">
        <v>0</v>
      </c>
      <c r="P364" s="14">
        <v>0</v>
      </c>
      <c r="Q364" s="97"/>
      <c r="R364" s="92"/>
      <c r="S364" s="76"/>
    </row>
    <row r="365" spans="1:25">
      <c r="A365" s="63"/>
      <c r="B365" s="81"/>
      <c r="C365" s="27" t="s">
        <v>109</v>
      </c>
      <c r="D365" s="92"/>
      <c r="E365" s="93"/>
      <c r="F365" s="10"/>
      <c r="G365" s="14">
        <f t="shared" si="125"/>
        <v>0</v>
      </c>
      <c r="H365" s="14">
        <v>0</v>
      </c>
      <c r="I365" s="14">
        <v>0</v>
      </c>
      <c r="J365" s="14">
        <v>0</v>
      </c>
      <c r="K365" s="14">
        <v>0</v>
      </c>
      <c r="L365" s="14">
        <v>0</v>
      </c>
      <c r="M365" s="14">
        <v>0</v>
      </c>
      <c r="N365" s="14">
        <v>0</v>
      </c>
      <c r="O365" s="14">
        <v>0</v>
      </c>
      <c r="P365" s="14">
        <v>0</v>
      </c>
      <c r="Q365" s="97"/>
      <c r="R365" s="92"/>
      <c r="S365" s="76"/>
    </row>
    <row r="366" spans="1:25" ht="25.5" customHeight="1">
      <c r="A366" s="63">
        <v>37</v>
      </c>
      <c r="B366" s="81" t="s">
        <v>76</v>
      </c>
      <c r="C366" s="17" t="s">
        <v>111</v>
      </c>
      <c r="D366" s="92"/>
      <c r="E366" s="93" t="s">
        <v>4</v>
      </c>
      <c r="F366" s="1" t="s">
        <v>224</v>
      </c>
      <c r="G366" s="14">
        <f t="shared" ref="G366:G372" si="128">H366+I366+J366+K366+L366+M366+N366+O366+P366</f>
        <v>8.1</v>
      </c>
      <c r="H366" s="14">
        <f>H367+H368+H369</f>
        <v>0</v>
      </c>
      <c r="I366" s="14">
        <f t="shared" ref="I366:P366" si="129">I367+I368+I369</f>
        <v>8.1</v>
      </c>
      <c r="J366" s="14">
        <f t="shared" si="129"/>
        <v>0</v>
      </c>
      <c r="K366" s="14">
        <f t="shared" si="129"/>
        <v>0</v>
      </c>
      <c r="L366" s="14">
        <f t="shared" si="129"/>
        <v>0</v>
      </c>
      <c r="M366" s="14">
        <f t="shared" si="129"/>
        <v>0</v>
      </c>
      <c r="N366" s="14">
        <f t="shared" si="129"/>
        <v>0</v>
      </c>
      <c r="O366" s="14">
        <f t="shared" si="129"/>
        <v>0</v>
      </c>
      <c r="P366" s="14">
        <f t="shared" si="129"/>
        <v>0</v>
      </c>
      <c r="Q366" s="97" t="s">
        <v>185</v>
      </c>
      <c r="R366" s="92" t="s">
        <v>264</v>
      </c>
      <c r="S366" s="76" t="s">
        <v>60</v>
      </c>
      <c r="T366" s="3"/>
      <c r="U366" s="33"/>
      <c r="V366" s="34"/>
      <c r="W366" s="3"/>
      <c r="X366" s="34"/>
      <c r="Y366" s="26"/>
    </row>
    <row r="367" spans="1:25" ht="26.25" customHeight="1">
      <c r="A367" s="63"/>
      <c r="B367" s="81"/>
      <c r="C367" s="27" t="s">
        <v>107</v>
      </c>
      <c r="D367" s="92"/>
      <c r="E367" s="128" t="s">
        <v>4</v>
      </c>
      <c r="F367" s="10"/>
      <c r="G367" s="14">
        <f t="shared" si="128"/>
        <v>8.1</v>
      </c>
      <c r="H367" s="14">
        <v>0</v>
      </c>
      <c r="I367" s="14">
        <v>8.1</v>
      </c>
      <c r="J367" s="14">
        <v>0</v>
      </c>
      <c r="K367" s="14">
        <v>0</v>
      </c>
      <c r="L367" s="14">
        <v>0</v>
      </c>
      <c r="M367" s="14">
        <v>0</v>
      </c>
      <c r="N367" s="14">
        <v>0</v>
      </c>
      <c r="O367" s="14">
        <v>0</v>
      </c>
      <c r="P367" s="14">
        <v>0</v>
      </c>
      <c r="Q367" s="97"/>
      <c r="R367" s="92"/>
      <c r="S367" s="76"/>
      <c r="T367" s="3"/>
      <c r="U367" s="32"/>
      <c r="V367" s="34"/>
      <c r="W367" s="3"/>
      <c r="X367" s="34"/>
      <c r="Y367" s="26"/>
    </row>
    <row r="368" spans="1:25" ht="26.25" customHeight="1">
      <c r="A368" s="63"/>
      <c r="B368" s="81"/>
      <c r="C368" s="27" t="s">
        <v>112</v>
      </c>
      <c r="D368" s="92"/>
      <c r="E368" s="128" t="s">
        <v>4</v>
      </c>
      <c r="F368" s="10"/>
      <c r="G368" s="14">
        <f t="shared" si="128"/>
        <v>0</v>
      </c>
      <c r="H368" s="14">
        <v>0</v>
      </c>
      <c r="I368" s="14">
        <v>0</v>
      </c>
      <c r="J368" s="14">
        <v>0</v>
      </c>
      <c r="K368" s="14">
        <v>0</v>
      </c>
      <c r="L368" s="14">
        <v>0</v>
      </c>
      <c r="M368" s="14">
        <v>0</v>
      </c>
      <c r="N368" s="14">
        <v>0</v>
      </c>
      <c r="O368" s="14">
        <v>0</v>
      </c>
      <c r="P368" s="14">
        <v>0</v>
      </c>
      <c r="Q368" s="97"/>
      <c r="R368" s="92"/>
      <c r="S368" s="76"/>
      <c r="T368" s="3"/>
      <c r="U368" s="32"/>
      <c r="V368" s="34"/>
      <c r="W368" s="3"/>
      <c r="X368" s="34"/>
      <c r="Y368" s="26"/>
    </row>
    <row r="369" spans="1:25" ht="21" customHeight="1">
      <c r="A369" s="63"/>
      <c r="B369" s="81"/>
      <c r="C369" s="27" t="s">
        <v>109</v>
      </c>
      <c r="D369" s="92"/>
      <c r="E369" s="128" t="s">
        <v>4</v>
      </c>
      <c r="F369" s="10"/>
      <c r="G369" s="14">
        <f t="shared" si="128"/>
        <v>0</v>
      </c>
      <c r="H369" s="14">
        <v>0</v>
      </c>
      <c r="I369" s="14">
        <v>0</v>
      </c>
      <c r="J369" s="14">
        <v>0</v>
      </c>
      <c r="K369" s="14">
        <v>0</v>
      </c>
      <c r="L369" s="14">
        <v>0</v>
      </c>
      <c r="M369" s="14">
        <v>0</v>
      </c>
      <c r="N369" s="14">
        <v>0</v>
      </c>
      <c r="O369" s="14">
        <v>0</v>
      </c>
      <c r="P369" s="14">
        <v>0</v>
      </c>
      <c r="Q369" s="97"/>
      <c r="R369" s="92"/>
      <c r="S369" s="76"/>
      <c r="T369" s="3"/>
      <c r="U369" s="32"/>
      <c r="V369" s="34"/>
      <c r="W369" s="3"/>
      <c r="X369" s="34"/>
      <c r="Y369" s="26"/>
    </row>
    <row r="370" spans="1:25" ht="25.5" customHeight="1">
      <c r="A370" s="63">
        <v>38</v>
      </c>
      <c r="B370" s="81" t="s">
        <v>177</v>
      </c>
      <c r="C370" s="17" t="s">
        <v>111</v>
      </c>
      <c r="D370" s="92"/>
      <c r="E370" s="93" t="s">
        <v>4</v>
      </c>
      <c r="F370" s="1" t="s">
        <v>224</v>
      </c>
      <c r="G370" s="14">
        <f t="shared" si="128"/>
        <v>224.7</v>
      </c>
      <c r="H370" s="14">
        <f>H371+H372+H373</f>
        <v>0</v>
      </c>
      <c r="I370" s="14">
        <f t="shared" ref="I370:P370" si="130">I371+I372+I373</f>
        <v>0</v>
      </c>
      <c r="J370" s="14">
        <f t="shared" si="130"/>
        <v>0</v>
      </c>
      <c r="K370" s="14">
        <f t="shared" si="130"/>
        <v>62.3</v>
      </c>
      <c r="L370" s="14">
        <f t="shared" si="130"/>
        <v>38</v>
      </c>
      <c r="M370" s="14">
        <f t="shared" si="130"/>
        <v>16.100000000000001</v>
      </c>
      <c r="N370" s="14">
        <f t="shared" si="130"/>
        <v>16.100000000000001</v>
      </c>
      <c r="O370" s="14">
        <f t="shared" si="130"/>
        <v>48.1</v>
      </c>
      <c r="P370" s="14">
        <f t="shared" si="130"/>
        <v>44.1</v>
      </c>
      <c r="Q370" s="97" t="s">
        <v>185</v>
      </c>
      <c r="R370" s="92" t="s">
        <v>264</v>
      </c>
      <c r="S370" s="76" t="s">
        <v>61</v>
      </c>
      <c r="T370" s="3"/>
      <c r="U370" s="33"/>
      <c r="V370" s="34"/>
      <c r="W370" s="3"/>
      <c r="X370" s="34"/>
      <c r="Y370" s="26"/>
    </row>
    <row r="371" spans="1:25" ht="26.25" customHeight="1">
      <c r="A371" s="63"/>
      <c r="B371" s="81"/>
      <c r="C371" s="27" t="s">
        <v>107</v>
      </c>
      <c r="D371" s="92"/>
      <c r="E371" s="128" t="s">
        <v>4</v>
      </c>
      <c r="F371" s="10"/>
      <c r="G371" s="14">
        <f t="shared" si="128"/>
        <v>224.7</v>
      </c>
      <c r="H371" s="14">
        <v>0</v>
      </c>
      <c r="I371" s="14">
        <v>0</v>
      </c>
      <c r="J371" s="14">
        <v>0</v>
      </c>
      <c r="K371" s="14">
        <v>62.3</v>
      </c>
      <c r="L371" s="14">
        <v>38</v>
      </c>
      <c r="M371" s="14">
        <v>16.100000000000001</v>
      </c>
      <c r="N371" s="14">
        <v>16.100000000000001</v>
      </c>
      <c r="O371" s="14">
        <v>48.1</v>
      </c>
      <c r="P371" s="14">
        <v>44.1</v>
      </c>
      <c r="Q371" s="97"/>
      <c r="R371" s="92"/>
      <c r="S371" s="76"/>
      <c r="T371" s="3"/>
      <c r="U371" s="32"/>
      <c r="V371" s="34"/>
      <c r="W371" s="3"/>
      <c r="X371" s="34"/>
      <c r="Y371" s="26"/>
    </row>
    <row r="372" spans="1:25" ht="26.25" customHeight="1">
      <c r="A372" s="63"/>
      <c r="B372" s="81"/>
      <c r="C372" s="27" t="s">
        <v>112</v>
      </c>
      <c r="D372" s="92"/>
      <c r="E372" s="128" t="s">
        <v>4</v>
      </c>
      <c r="F372" s="10"/>
      <c r="G372" s="14">
        <f t="shared" si="128"/>
        <v>0</v>
      </c>
      <c r="H372" s="14">
        <v>0</v>
      </c>
      <c r="I372" s="14">
        <v>0</v>
      </c>
      <c r="J372" s="14">
        <v>0</v>
      </c>
      <c r="K372" s="14">
        <v>0</v>
      </c>
      <c r="L372" s="14">
        <v>0</v>
      </c>
      <c r="M372" s="14">
        <v>0</v>
      </c>
      <c r="N372" s="14">
        <v>0</v>
      </c>
      <c r="O372" s="14">
        <v>0</v>
      </c>
      <c r="P372" s="14">
        <v>0</v>
      </c>
      <c r="Q372" s="97"/>
      <c r="R372" s="92"/>
      <c r="S372" s="76"/>
      <c r="T372" s="3"/>
      <c r="U372" s="32"/>
      <c r="V372" s="34"/>
      <c r="W372" s="3"/>
      <c r="X372" s="34"/>
      <c r="Y372" s="26"/>
    </row>
    <row r="373" spans="1:25" ht="21" customHeight="1">
      <c r="A373" s="63"/>
      <c r="B373" s="81"/>
      <c r="C373" s="27" t="s">
        <v>109</v>
      </c>
      <c r="D373" s="92"/>
      <c r="E373" s="128" t="s">
        <v>4</v>
      </c>
      <c r="F373" s="10"/>
      <c r="G373" s="14">
        <v>0</v>
      </c>
      <c r="H373" s="14">
        <v>0</v>
      </c>
      <c r="I373" s="14">
        <v>0</v>
      </c>
      <c r="J373" s="14">
        <v>0</v>
      </c>
      <c r="K373" s="14">
        <v>0</v>
      </c>
      <c r="L373" s="14">
        <v>0</v>
      </c>
      <c r="M373" s="14">
        <v>0</v>
      </c>
      <c r="N373" s="14">
        <v>0</v>
      </c>
      <c r="O373" s="14">
        <v>0</v>
      </c>
      <c r="P373" s="14">
        <v>0</v>
      </c>
      <c r="Q373" s="97"/>
      <c r="R373" s="92"/>
      <c r="S373" s="76"/>
      <c r="T373" s="3"/>
      <c r="U373" s="32"/>
      <c r="V373" s="34"/>
      <c r="W373" s="3"/>
      <c r="X373" s="34"/>
      <c r="Y373" s="26"/>
    </row>
    <row r="374" spans="1:25" ht="15">
      <c r="A374" s="63">
        <v>39</v>
      </c>
      <c r="B374" s="81" t="s">
        <v>38</v>
      </c>
      <c r="C374" s="17" t="s">
        <v>111</v>
      </c>
      <c r="D374" s="92"/>
      <c r="E374" s="93" t="s">
        <v>154</v>
      </c>
      <c r="F374" s="1" t="s">
        <v>226</v>
      </c>
      <c r="G374" s="14">
        <f t="shared" si="125"/>
        <v>370.59999999999997</v>
      </c>
      <c r="H374" s="14">
        <f t="shared" ref="H374:P374" si="131">H375+H376+H377</f>
        <v>0</v>
      </c>
      <c r="I374" s="14">
        <f t="shared" si="131"/>
        <v>0</v>
      </c>
      <c r="J374" s="14">
        <f t="shared" si="131"/>
        <v>82.4</v>
      </c>
      <c r="K374" s="14">
        <f t="shared" si="131"/>
        <v>45.8</v>
      </c>
      <c r="L374" s="14">
        <f t="shared" si="131"/>
        <v>49.6</v>
      </c>
      <c r="M374" s="14">
        <f t="shared" si="131"/>
        <v>51.5</v>
      </c>
      <c r="N374" s="14">
        <f t="shared" si="131"/>
        <v>50.8</v>
      </c>
      <c r="O374" s="14">
        <f t="shared" si="131"/>
        <v>36.200000000000003</v>
      </c>
      <c r="P374" s="14">
        <f t="shared" si="131"/>
        <v>54.300000000000004</v>
      </c>
      <c r="Q374" s="97" t="s">
        <v>106</v>
      </c>
      <c r="R374" s="92"/>
      <c r="S374" s="76" t="s">
        <v>59</v>
      </c>
    </row>
    <row r="375" spans="1:25">
      <c r="A375" s="63"/>
      <c r="B375" s="81"/>
      <c r="C375" s="15" t="s">
        <v>107</v>
      </c>
      <c r="D375" s="92"/>
      <c r="E375" s="93"/>
      <c r="F375" s="10"/>
      <c r="G375" s="14">
        <f t="shared" si="125"/>
        <v>370.59999999999997</v>
      </c>
      <c r="H375" s="14">
        <v>0</v>
      </c>
      <c r="I375" s="14">
        <v>0</v>
      </c>
      <c r="J375" s="14">
        <v>82.4</v>
      </c>
      <c r="K375" s="14">
        <f>36+9.8</f>
        <v>45.8</v>
      </c>
      <c r="L375" s="14">
        <v>49.6</v>
      </c>
      <c r="M375" s="14">
        <v>51.5</v>
      </c>
      <c r="N375" s="14">
        <v>50.8</v>
      </c>
      <c r="O375" s="14">
        <v>36.200000000000003</v>
      </c>
      <c r="P375" s="14">
        <f>34.7+19.6</f>
        <v>54.300000000000004</v>
      </c>
      <c r="Q375" s="97"/>
      <c r="R375" s="92"/>
      <c r="S375" s="76"/>
    </row>
    <row r="376" spans="1:25" ht="44.25" customHeight="1">
      <c r="A376" s="63"/>
      <c r="B376" s="81"/>
      <c r="C376" s="27" t="s">
        <v>112</v>
      </c>
      <c r="D376" s="92"/>
      <c r="E376" s="93"/>
      <c r="F376" s="10"/>
      <c r="G376" s="14">
        <f t="shared" si="125"/>
        <v>0</v>
      </c>
      <c r="H376" s="14">
        <v>0</v>
      </c>
      <c r="I376" s="14">
        <v>0</v>
      </c>
      <c r="J376" s="14">
        <v>0</v>
      </c>
      <c r="K376" s="14">
        <v>0</v>
      </c>
      <c r="L376" s="14">
        <v>0</v>
      </c>
      <c r="M376" s="14">
        <v>0</v>
      </c>
      <c r="N376" s="14">
        <v>0</v>
      </c>
      <c r="O376" s="14">
        <v>0</v>
      </c>
      <c r="P376" s="14">
        <v>0</v>
      </c>
      <c r="Q376" s="97"/>
      <c r="R376" s="92"/>
      <c r="S376" s="76"/>
    </row>
    <row r="377" spans="1:25" ht="21.75" customHeight="1">
      <c r="A377" s="63"/>
      <c r="B377" s="81"/>
      <c r="C377" s="27" t="s">
        <v>109</v>
      </c>
      <c r="D377" s="92"/>
      <c r="E377" s="93"/>
      <c r="F377" s="10"/>
      <c r="G377" s="14">
        <f t="shared" si="125"/>
        <v>0</v>
      </c>
      <c r="H377" s="14">
        <f t="shared" ref="H377:P377" si="132">I377+J377+K377+L377+M377+N377+O377+P377+Q377+R377</f>
        <v>0</v>
      </c>
      <c r="I377" s="14">
        <f t="shared" si="132"/>
        <v>0</v>
      </c>
      <c r="J377" s="14">
        <f t="shared" si="132"/>
        <v>0</v>
      </c>
      <c r="K377" s="14">
        <f t="shared" si="132"/>
        <v>0</v>
      </c>
      <c r="L377" s="14">
        <f t="shared" si="132"/>
        <v>0</v>
      </c>
      <c r="M377" s="14">
        <f t="shared" si="132"/>
        <v>0</v>
      </c>
      <c r="N377" s="14">
        <f t="shared" si="132"/>
        <v>0</v>
      </c>
      <c r="O377" s="14">
        <f t="shared" si="132"/>
        <v>0</v>
      </c>
      <c r="P377" s="14">
        <f t="shared" si="132"/>
        <v>0</v>
      </c>
      <c r="Q377" s="97"/>
      <c r="R377" s="92"/>
      <c r="S377" s="76"/>
    </row>
    <row r="378" spans="1:25" ht="15">
      <c r="A378" s="63">
        <v>40</v>
      </c>
      <c r="B378" s="81" t="s">
        <v>244</v>
      </c>
      <c r="C378" s="17" t="s">
        <v>111</v>
      </c>
      <c r="D378" s="92"/>
      <c r="E378" s="93" t="s">
        <v>173</v>
      </c>
      <c r="F378" s="1" t="s">
        <v>224</v>
      </c>
      <c r="G378" s="14">
        <f t="shared" si="125"/>
        <v>15</v>
      </c>
      <c r="H378" s="14">
        <f t="shared" ref="H378:P378" si="133">H379+H380+H381</f>
        <v>0</v>
      </c>
      <c r="I378" s="14">
        <f t="shared" si="133"/>
        <v>0</v>
      </c>
      <c r="J378" s="14">
        <f t="shared" si="133"/>
        <v>8</v>
      </c>
      <c r="K378" s="14">
        <f t="shared" si="133"/>
        <v>7</v>
      </c>
      <c r="L378" s="14">
        <f t="shared" si="133"/>
        <v>0</v>
      </c>
      <c r="M378" s="14">
        <f t="shared" si="133"/>
        <v>0</v>
      </c>
      <c r="N378" s="14">
        <f t="shared" si="133"/>
        <v>0</v>
      </c>
      <c r="O378" s="14">
        <f t="shared" si="133"/>
        <v>0</v>
      </c>
      <c r="P378" s="14">
        <f t="shared" si="133"/>
        <v>0</v>
      </c>
      <c r="Q378" s="97" t="s">
        <v>106</v>
      </c>
      <c r="R378" s="92"/>
      <c r="S378" s="76" t="s">
        <v>62</v>
      </c>
    </row>
    <row r="379" spans="1:25">
      <c r="A379" s="63"/>
      <c r="B379" s="81"/>
      <c r="C379" s="15" t="s">
        <v>107</v>
      </c>
      <c r="D379" s="92"/>
      <c r="E379" s="93"/>
      <c r="F379" s="10"/>
      <c r="G379" s="14">
        <f t="shared" si="125"/>
        <v>15</v>
      </c>
      <c r="H379" s="14">
        <v>0</v>
      </c>
      <c r="I379" s="14">
        <v>0</v>
      </c>
      <c r="J379" s="14">
        <v>8</v>
      </c>
      <c r="K379" s="14">
        <v>7</v>
      </c>
      <c r="L379" s="14">
        <v>0</v>
      </c>
      <c r="M379" s="14">
        <v>0</v>
      </c>
      <c r="N379" s="14">
        <v>0</v>
      </c>
      <c r="O379" s="14">
        <v>0</v>
      </c>
      <c r="P379" s="14">
        <v>0</v>
      </c>
      <c r="Q379" s="97"/>
      <c r="R379" s="92"/>
      <c r="S379" s="76"/>
    </row>
    <row r="380" spans="1:25" ht="38.25" customHeight="1">
      <c r="A380" s="63"/>
      <c r="B380" s="81"/>
      <c r="C380" s="27" t="s">
        <v>112</v>
      </c>
      <c r="D380" s="92"/>
      <c r="E380" s="93"/>
      <c r="F380" s="10"/>
      <c r="G380" s="14">
        <f t="shared" si="125"/>
        <v>0</v>
      </c>
      <c r="H380" s="14">
        <v>0</v>
      </c>
      <c r="I380" s="14">
        <v>0</v>
      </c>
      <c r="J380" s="14">
        <v>0</v>
      </c>
      <c r="K380" s="14">
        <v>0</v>
      </c>
      <c r="L380" s="14">
        <v>0</v>
      </c>
      <c r="M380" s="14">
        <v>0</v>
      </c>
      <c r="N380" s="14">
        <v>0</v>
      </c>
      <c r="O380" s="14">
        <v>0</v>
      </c>
      <c r="P380" s="14">
        <v>0</v>
      </c>
      <c r="Q380" s="97"/>
      <c r="R380" s="92"/>
      <c r="S380" s="76"/>
    </row>
    <row r="381" spans="1:25">
      <c r="A381" s="63"/>
      <c r="B381" s="81"/>
      <c r="C381" s="27" t="s">
        <v>109</v>
      </c>
      <c r="D381" s="92"/>
      <c r="E381" s="93"/>
      <c r="F381" s="10"/>
      <c r="G381" s="14">
        <f t="shared" si="125"/>
        <v>0</v>
      </c>
      <c r="H381" s="14">
        <v>0</v>
      </c>
      <c r="I381" s="14">
        <v>0</v>
      </c>
      <c r="J381" s="14">
        <v>0</v>
      </c>
      <c r="K381" s="14">
        <v>0</v>
      </c>
      <c r="L381" s="14">
        <v>0</v>
      </c>
      <c r="M381" s="14">
        <v>0</v>
      </c>
      <c r="N381" s="14">
        <v>0</v>
      </c>
      <c r="O381" s="14">
        <v>0</v>
      </c>
      <c r="P381" s="14">
        <v>0</v>
      </c>
      <c r="Q381" s="97"/>
      <c r="R381" s="92"/>
      <c r="S381" s="76"/>
    </row>
    <row r="382" spans="1:25" ht="25.5" customHeight="1">
      <c r="A382" s="73" t="s">
        <v>87</v>
      </c>
      <c r="B382" s="74"/>
      <c r="C382" s="74"/>
      <c r="D382" s="74"/>
      <c r="E382" s="74"/>
      <c r="F382" s="74"/>
      <c r="G382" s="74"/>
      <c r="H382" s="74"/>
      <c r="I382" s="74"/>
      <c r="J382" s="74"/>
      <c r="K382" s="74"/>
      <c r="L382" s="74"/>
      <c r="M382" s="74"/>
      <c r="N382" s="74"/>
      <c r="O382" s="74"/>
      <c r="P382" s="74"/>
      <c r="Q382" s="74"/>
      <c r="R382" s="74"/>
      <c r="S382" s="74"/>
    </row>
    <row r="383" spans="1:25" ht="15.75">
      <c r="A383" s="63"/>
      <c r="B383" s="88"/>
      <c r="C383" s="16" t="s">
        <v>111</v>
      </c>
      <c r="D383" s="4"/>
      <c r="E383" s="11"/>
      <c r="F383" s="12"/>
      <c r="G383" s="13">
        <f>G387</f>
        <v>104.6</v>
      </c>
      <c r="H383" s="13">
        <f t="shared" ref="H383:P384" si="134">H387</f>
        <v>0</v>
      </c>
      <c r="I383" s="13">
        <f t="shared" si="134"/>
        <v>0</v>
      </c>
      <c r="J383" s="13">
        <f t="shared" si="134"/>
        <v>0</v>
      </c>
      <c r="K383" s="13">
        <f t="shared" si="134"/>
        <v>50</v>
      </c>
      <c r="L383" s="13">
        <f t="shared" si="134"/>
        <v>54.6</v>
      </c>
      <c r="M383" s="13">
        <f t="shared" si="134"/>
        <v>0</v>
      </c>
      <c r="N383" s="13">
        <f t="shared" si="134"/>
        <v>0</v>
      </c>
      <c r="O383" s="13">
        <f t="shared" si="134"/>
        <v>0</v>
      </c>
      <c r="P383" s="13">
        <f t="shared" si="134"/>
        <v>0</v>
      </c>
      <c r="Q383" s="130" t="s">
        <v>164</v>
      </c>
      <c r="R383" s="56"/>
      <c r="S383" s="130"/>
    </row>
    <row r="384" spans="1:25" ht="15.75">
      <c r="A384" s="63"/>
      <c r="B384" s="88"/>
      <c r="C384" s="16" t="s">
        <v>107</v>
      </c>
      <c r="D384" s="4"/>
      <c r="E384" s="11"/>
      <c r="F384" s="12"/>
      <c r="G384" s="13">
        <f>G388</f>
        <v>104.6</v>
      </c>
      <c r="H384" s="13">
        <f t="shared" si="134"/>
        <v>0</v>
      </c>
      <c r="I384" s="13">
        <f t="shared" si="134"/>
        <v>0</v>
      </c>
      <c r="J384" s="13">
        <f t="shared" si="134"/>
        <v>0</v>
      </c>
      <c r="K384" s="13">
        <f t="shared" si="134"/>
        <v>50</v>
      </c>
      <c r="L384" s="13">
        <f t="shared" si="134"/>
        <v>54.6</v>
      </c>
      <c r="M384" s="13">
        <f t="shared" si="134"/>
        <v>0</v>
      </c>
      <c r="N384" s="13">
        <f t="shared" si="134"/>
        <v>0</v>
      </c>
      <c r="O384" s="13">
        <f t="shared" si="134"/>
        <v>0</v>
      </c>
      <c r="P384" s="13">
        <f t="shared" si="134"/>
        <v>0</v>
      </c>
      <c r="Q384" s="88"/>
      <c r="R384" s="56"/>
      <c r="S384" s="130"/>
    </row>
    <row r="385" spans="1:19" ht="25.5">
      <c r="A385" s="63"/>
      <c r="B385" s="88"/>
      <c r="C385" s="16" t="s">
        <v>112</v>
      </c>
      <c r="D385" s="4"/>
      <c r="E385" s="11"/>
      <c r="F385" s="12"/>
      <c r="G385" s="13">
        <f t="shared" ref="G385:P386" si="135">G389</f>
        <v>0</v>
      </c>
      <c r="H385" s="13">
        <f t="shared" si="135"/>
        <v>0</v>
      </c>
      <c r="I385" s="13">
        <f t="shared" si="135"/>
        <v>0</v>
      </c>
      <c r="J385" s="13">
        <f t="shared" si="135"/>
        <v>0</v>
      </c>
      <c r="K385" s="13">
        <f t="shared" si="135"/>
        <v>0</v>
      </c>
      <c r="L385" s="13">
        <f t="shared" si="135"/>
        <v>0</v>
      </c>
      <c r="M385" s="13">
        <f t="shared" si="135"/>
        <v>0</v>
      </c>
      <c r="N385" s="13">
        <f t="shared" si="135"/>
        <v>0</v>
      </c>
      <c r="O385" s="13">
        <f t="shared" si="135"/>
        <v>0</v>
      </c>
      <c r="P385" s="13">
        <f t="shared" si="135"/>
        <v>0</v>
      </c>
      <c r="Q385" s="88"/>
      <c r="R385" s="56"/>
      <c r="S385" s="130"/>
    </row>
    <row r="386" spans="1:19" ht="25.5">
      <c r="A386" s="63"/>
      <c r="B386" s="88"/>
      <c r="C386" s="16" t="s">
        <v>109</v>
      </c>
      <c r="D386" s="4"/>
      <c r="E386" s="11"/>
      <c r="F386" s="12"/>
      <c r="G386" s="13">
        <f t="shared" si="135"/>
        <v>0</v>
      </c>
      <c r="H386" s="13">
        <f t="shared" si="135"/>
        <v>0</v>
      </c>
      <c r="I386" s="13">
        <f t="shared" si="135"/>
        <v>0</v>
      </c>
      <c r="J386" s="13">
        <f t="shared" si="135"/>
        <v>0</v>
      </c>
      <c r="K386" s="13">
        <f t="shared" si="135"/>
        <v>0</v>
      </c>
      <c r="L386" s="13">
        <f t="shared" si="135"/>
        <v>0</v>
      </c>
      <c r="M386" s="13">
        <f t="shared" si="135"/>
        <v>0</v>
      </c>
      <c r="N386" s="13">
        <f t="shared" si="135"/>
        <v>0</v>
      </c>
      <c r="O386" s="13">
        <f t="shared" si="135"/>
        <v>0</v>
      </c>
      <c r="P386" s="13">
        <f t="shared" si="135"/>
        <v>0</v>
      </c>
      <c r="Q386" s="88"/>
      <c r="R386" s="56"/>
      <c r="S386" s="130"/>
    </row>
    <row r="387" spans="1:19" ht="15">
      <c r="A387" s="63">
        <v>41</v>
      </c>
      <c r="B387" s="81" t="s">
        <v>144</v>
      </c>
      <c r="C387" s="17" t="s">
        <v>111</v>
      </c>
      <c r="D387" s="92" t="s">
        <v>104</v>
      </c>
      <c r="E387" s="93" t="s">
        <v>154</v>
      </c>
      <c r="F387" s="1" t="s">
        <v>226</v>
      </c>
      <c r="G387" s="14">
        <f>H387+I387+J387+K387+L387+M387+N387+O387+P387</f>
        <v>104.6</v>
      </c>
      <c r="H387" s="14">
        <f t="shared" ref="H387:P387" si="136">H388+H389+H390</f>
        <v>0</v>
      </c>
      <c r="I387" s="14">
        <f t="shared" si="136"/>
        <v>0</v>
      </c>
      <c r="J387" s="14">
        <f t="shared" si="136"/>
        <v>0</v>
      </c>
      <c r="K387" s="14">
        <f t="shared" si="136"/>
        <v>50</v>
      </c>
      <c r="L387" s="14">
        <f t="shared" si="136"/>
        <v>54.6</v>
      </c>
      <c r="M387" s="14">
        <f t="shared" si="136"/>
        <v>0</v>
      </c>
      <c r="N387" s="14">
        <f t="shared" si="136"/>
        <v>0</v>
      </c>
      <c r="O387" s="14">
        <f t="shared" si="136"/>
        <v>0</v>
      </c>
      <c r="P387" s="14">
        <f t="shared" si="136"/>
        <v>0</v>
      </c>
      <c r="Q387" s="97" t="s">
        <v>164</v>
      </c>
      <c r="R387" s="92"/>
      <c r="S387" s="76"/>
    </row>
    <row r="388" spans="1:19">
      <c r="A388" s="63"/>
      <c r="B388" s="81"/>
      <c r="C388" s="15" t="s">
        <v>107</v>
      </c>
      <c r="D388" s="92"/>
      <c r="E388" s="93"/>
      <c r="F388" s="10"/>
      <c r="G388" s="14">
        <f>H388+I388+J388+K388+L388+M388+N388+O388+P388</f>
        <v>104.6</v>
      </c>
      <c r="H388" s="14">
        <v>0</v>
      </c>
      <c r="I388" s="14">
        <v>0</v>
      </c>
      <c r="J388" s="14">
        <v>0</v>
      </c>
      <c r="K388" s="14">
        <v>50</v>
      </c>
      <c r="L388" s="14">
        <v>54.6</v>
      </c>
      <c r="M388" s="14">
        <v>0</v>
      </c>
      <c r="N388" s="14">
        <v>0</v>
      </c>
      <c r="O388" s="14">
        <v>0</v>
      </c>
      <c r="P388" s="14">
        <v>0</v>
      </c>
      <c r="Q388" s="97"/>
      <c r="R388" s="92"/>
      <c r="S388" s="76"/>
    </row>
    <row r="389" spans="1:19">
      <c r="A389" s="63"/>
      <c r="B389" s="81"/>
      <c r="C389" s="15" t="s">
        <v>108</v>
      </c>
      <c r="D389" s="92"/>
      <c r="E389" s="93"/>
      <c r="F389" s="10"/>
      <c r="G389" s="14">
        <f>H389+I389+J389+K389+L389+M389+N389+O389+P389</f>
        <v>0</v>
      </c>
      <c r="H389" s="14">
        <v>0</v>
      </c>
      <c r="I389" s="14">
        <v>0</v>
      </c>
      <c r="J389" s="14">
        <v>0</v>
      </c>
      <c r="K389" s="14">
        <v>0</v>
      </c>
      <c r="L389" s="14">
        <v>0</v>
      </c>
      <c r="M389" s="14">
        <v>0</v>
      </c>
      <c r="N389" s="14">
        <v>0</v>
      </c>
      <c r="O389" s="14">
        <v>0</v>
      </c>
      <c r="P389" s="14">
        <v>0</v>
      </c>
      <c r="Q389" s="97"/>
      <c r="R389" s="92"/>
      <c r="S389" s="76"/>
    </row>
    <row r="390" spans="1:19">
      <c r="A390" s="63"/>
      <c r="B390" s="81"/>
      <c r="C390" s="15" t="s">
        <v>109</v>
      </c>
      <c r="D390" s="92"/>
      <c r="E390" s="93"/>
      <c r="F390" s="10"/>
      <c r="G390" s="14">
        <f>H390+I390+J390+K390+L390+M390+N390+O390+P390</f>
        <v>0</v>
      </c>
      <c r="H390" s="14">
        <v>0</v>
      </c>
      <c r="I390" s="14">
        <v>0</v>
      </c>
      <c r="J390" s="14">
        <v>0</v>
      </c>
      <c r="K390" s="14">
        <v>0</v>
      </c>
      <c r="L390" s="14">
        <v>0</v>
      </c>
      <c r="M390" s="14">
        <v>0</v>
      </c>
      <c r="N390" s="14">
        <v>0</v>
      </c>
      <c r="O390" s="14">
        <v>0</v>
      </c>
      <c r="P390" s="14">
        <v>0</v>
      </c>
      <c r="Q390" s="97"/>
      <c r="R390" s="92"/>
      <c r="S390" s="76"/>
    </row>
    <row r="391" spans="1:19" ht="27" customHeight="1">
      <c r="A391" s="73" t="s">
        <v>192</v>
      </c>
      <c r="B391" s="74"/>
      <c r="C391" s="74"/>
      <c r="D391" s="74"/>
      <c r="E391" s="74"/>
      <c r="F391" s="74"/>
      <c r="G391" s="74"/>
      <c r="H391" s="74"/>
      <c r="I391" s="74"/>
      <c r="J391" s="74"/>
      <c r="K391" s="74"/>
      <c r="L391" s="74"/>
      <c r="M391" s="74"/>
      <c r="N391" s="74"/>
      <c r="O391" s="74"/>
      <c r="P391" s="74"/>
      <c r="Q391" s="74"/>
      <c r="R391" s="74"/>
      <c r="S391" s="74"/>
    </row>
    <row r="392" spans="1:19" ht="15.75">
      <c r="A392" s="63"/>
      <c r="B392" s="88"/>
      <c r="C392" s="16" t="s">
        <v>111</v>
      </c>
      <c r="D392" s="4"/>
      <c r="E392" s="125"/>
      <c r="F392" s="12"/>
      <c r="G392" s="13">
        <f>G393+G394+G395</f>
        <v>960.9</v>
      </c>
      <c r="H392" s="13">
        <f t="shared" ref="H392:P392" si="137">H393+H394+H395</f>
        <v>0</v>
      </c>
      <c r="I392" s="13">
        <f t="shared" si="137"/>
        <v>0</v>
      </c>
      <c r="J392" s="13">
        <f t="shared" si="137"/>
        <v>8</v>
      </c>
      <c r="K392" s="13">
        <f t="shared" si="137"/>
        <v>125.60000000000001</v>
      </c>
      <c r="L392" s="13">
        <f t="shared" si="137"/>
        <v>227.10000000000002</v>
      </c>
      <c r="M392" s="13">
        <f t="shared" si="137"/>
        <v>180.6</v>
      </c>
      <c r="N392" s="13">
        <f t="shared" si="137"/>
        <v>125.6</v>
      </c>
      <c r="O392" s="13">
        <f t="shared" si="137"/>
        <v>146.79999999999998</v>
      </c>
      <c r="P392" s="13">
        <f t="shared" si="137"/>
        <v>147.20000000000002</v>
      </c>
      <c r="Q392" s="130" t="s">
        <v>106</v>
      </c>
      <c r="R392" s="56"/>
      <c r="S392" s="130"/>
    </row>
    <row r="393" spans="1:19" ht="15.75">
      <c r="A393" s="63"/>
      <c r="B393" s="88"/>
      <c r="C393" s="16" t="s">
        <v>107</v>
      </c>
      <c r="D393" s="4"/>
      <c r="E393" s="126"/>
      <c r="F393" s="12"/>
      <c r="G393" s="13">
        <f>G397+G401+G405+G409+G413+G417+G421+G425+G429</f>
        <v>891.4</v>
      </c>
      <c r="H393" s="13">
        <f t="shared" ref="H393:P393" si="138">H397+H401+H405+H409+H413+H417+H421+H425+H429</f>
        <v>0</v>
      </c>
      <c r="I393" s="13">
        <f t="shared" si="138"/>
        <v>0</v>
      </c>
      <c r="J393" s="13">
        <f t="shared" si="138"/>
        <v>0</v>
      </c>
      <c r="K393" s="13">
        <f t="shared" si="138"/>
        <v>116.30000000000001</v>
      </c>
      <c r="L393" s="13">
        <f t="shared" si="138"/>
        <v>194.10000000000002</v>
      </c>
      <c r="M393" s="13">
        <f t="shared" si="138"/>
        <v>161.4</v>
      </c>
      <c r="N393" s="13">
        <f t="shared" si="138"/>
        <v>125.6</v>
      </c>
      <c r="O393" s="13">
        <f t="shared" si="138"/>
        <v>146.79999999999998</v>
      </c>
      <c r="P393" s="13">
        <f t="shared" si="138"/>
        <v>147.20000000000002</v>
      </c>
      <c r="Q393" s="88"/>
      <c r="R393" s="56"/>
      <c r="S393" s="130"/>
    </row>
    <row r="394" spans="1:19" ht="25.5">
      <c r="A394" s="63"/>
      <c r="B394" s="88"/>
      <c r="C394" s="16" t="s">
        <v>112</v>
      </c>
      <c r="D394" s="4"/>
      <c r="E394" s="126"/>
      <c r="F394" s="12"/>
      <c r="G394" s="13">
        <f t="shared" ref="G394:P395" si="139">G398+G402+G406+G410+G414+G418+G422+G426+G430</f>
        <v>61.500000000000007</v>
      </c>
      <c r="H394" s="13">
        <f t="shared" si="139"/>
        <v>0</v>
      </c>
      <c r="I394" s="13">
        <f t="shared" si="139"/>
        <v>0</v>
      </c>
      <c r="J394" s="13">
        <f t="shared" si="139"/>
        <v>0</v>
      </c>
      <c r="K394" s="13">
        <f t="shared" si="139"/>
        <v>9.3000000000000007</v>
      </c>
      <c r="L394" s="13">
        <f t="shared" si="139"/>
        <v>33</v>
      </c>
      <c r="M394" s="13">
        <f t="shared" si="139"/>
        <v>19.2</v>
      </c>
      <c r="N394" s="13">
        <f t="shared" si="139"/>
        <v>0</v>
      </c>
      <c r="O394" s="13">
        <f t="shared" si="139"/>
        <v>0</v>
      </c>
      <c r="P394" s="13">
        <f t="shared" si="139"/>
        <v>0</v>
      </c>
      <c r="Q394" s="88"/>
      <c r="R394" s="56"/>
      <c r="S394" s="130"/>
    </row>
    <row r="395" spans="1:19" ht="25.5">
      <c r="A395" s="63"/>
      <c r="B395" s="88"/>
      <c r="C395" s="16" t="s">
        <v>109</v>
      </c>
      <c r="D395" s="4"/>
      <c r="E395" s="127"/>
      <c r="F395" s="12"/>
      <c r="G395" s="13">
        <f t="shared" si="139"/>
        <v>8</v>
      </c>
      <c r="H395" s="13">
        <f t="shared" si="139"/>
        <v>0</v>
      </c>
      <c r="I395" s="13">
        <f t="shared" si="139"/>
        <v>0</v>
      </c>
      <c r="J395" s="13">
        <f t="shared" si="139"/>
        <v>8</v>
      </c>
      <c r="K395" s="13">
        <f t="shared" si="139"/>
        <v>0</v>
      </c>
      <c r="L395" s="13">
        <f t="shared" si="139"/>
        <v>0</v>
      </c>
      <c r="M395" s="13">
        <f t="shared" si="139"/>
        <v>0</v>
      </c>
      <c r="N395" s="13">
        <f t="shared" si="139"/>
        <v>0</v>
      </c>
      <c r="O395" s="13">
        <f t="shared" si="139"/>
        <v>0</v>
      </c>
      <c r="P395" s="13">
        <f t="shared" si="139"/>
        <v>0</v>
      </c>
      <c r="Q395" s="88"/>
      <c r="R395" s="56"/>
      <c r="S395" s="130"/>
    </row>
    <row r="396" spans="1:19" ht="18" customHeight="1">
      <c r="A396" s="63">
        <v>42</v>
      </c>
      <c r="B396" s="81" t="s">
        <v>3</v>
      </c>
      <c r="C396" s="17" t="s">
        <v>111</v>
      </c>
      <c r="D396" s="92" t="s">
        <v>104</v>
      </c>
      <c r="E396" s="93" t="s">
        <v>4</v>
      </c>
      <c r="F396" s="1" t="s">
        <v>226</v>
      </c>
      <c r="G396" s="14">
        <f>H396+I396+J396+K396+L396+M396+N396+O396+P396</f>
        <v>142</v>
      </c>
      <c r="H396" s="14">
        <f t="shared" ref="H396:P396" si="140">H397+H398+H399</f>
        <v>0</v>
      </c>
      <c r="I396" s="14">
        <f t="shared" si="140"/>
        <v>0</v>
      </c>
      <c r="J396" s="14">
        <f t="shared" si="140"/>
        <v>0</v>
      </c>
      <c r="K396" s="14">
        <f t="shared" si="140"/>
        <v>46</v>
      </c>
      <c r="L396" s="14">
        <f t="shared" si="140"/>
        <v>50</v>
      </c>
      <c r="M396" s="14">
        <f t="shared" si="140"/>
        <v>30</v>
      </c>
      <c r="N396" s="14">
        <f t="shared" si="140"/>
        <v>16</v>
      </c>
      <c r="O396" s="14">
        <f t="shared" si="140"/>
        <v>0</v>
      </c>
      <c r="P396" s="14">
        <f t="shared" si="140"/>
        <v>0</v>
      </c>
      <c r="Q396" s="97" t="s">
        <v>195</v>
      </c>
      <c r="R396" s="92" t="s">
        <v>5</v>
      </c>
      <c r="S396" s="76" t="s">
        <v>63</v>
      </c>
    </row>
    <row r="397" spans="1:19" ht="18.75" customHeight="1">
      <c r="A397" s="63"/>
      <c r="B397" s="81"/>
      <c r="C397" s="15" t="s">
        <v>107</v>
      </c>
      <c r="D397" s="92"/>
      <c r="E397" s="93"/>
      <c r="F397" s="10"/>
      <c r="G397" s="14">
        <f t="shared" ref="G397:G431" si="141">H397+I397+J397+K397+L397+M397+N397+O397+P397</f>
        <v>142</v>
      </c>
      <c r="H397" s="14">
        <v>0</v>
      </c>
      <c r="I397" s="14">
        <v>0</v>
      </c>
      <c r="J397" s="14">
        <v>0</v>
      </c>
      <c r="K397" s="14">
        <v>46</v>
      </c>
      <c r="L397" s="14">
        <v>50</v>
      </c>
      <c r="M397" s="14">
        <v>30</v>
      </c>
      <c r="N397" s="14">
        <v>16</v>
      </c>
      <c r="O397" s="14">
        <v>0</v>
      </c>
      <c r="P397" s="14">
        <v>0</v>
      </c>
      <c r="Q397" s="97"/>
      <c r="R397" s="92"/>
      <c r="S397" s="76"/>
    </row>
    <row r="398" spans="1:19">
      <c r="A398" s="63"/>
      <c r="B398" s="81"/>
      <c r="C398" s="15" t="s">
        <v>108</v>
      </c>
      <c r="D398" s="92"/>
      <c r="E398" s="93"/>
      <c r="F398" s="10"/>
      <c r="G398" s="14">
        <f t="shared" si="141"/>
        <v>0</v>
      </c>
      <c r="H398" s="14">
        <v>0</v>
      </c>
      <c r="I398" s="14">
        <v>0</v>
      </c>
      <c r="J398" s="14">
        <v>0</v>
      </c>
      <c r="K398" s="14">
        <v>0</v>
      </c>
      <c r="L398" s="14">
        <v>0</v>
      </c>
      <c r="M398" s="14">
        <v>0</v>
      </c>
      <c r="N398" s="14">
        <v>0</v>
      </c>
      <c r="O398" s="14">
        <v>0</v>
      </c>
      <c r="P398" s="14">
        <v>0</v>
      </c>
      <c r="Q398" s="97"/>
      <c r="R398" s="92"/>
      <c r="S398" s="76"/>
    </row>
    <row r="399" spans="1:19" ht="30" customHeight="1">
      <c r="A399" s="63"/>
      <c r="B399" s="81"/>
      <c r="C399" s="15" t="s">
        <v>109</v>
      </c>
      <c r="D399" s="92"/>
      <c r="E399" s="93"/>
      <c r="F399" s="10"/>
      <c r="G399" s="14">
        <f t="shared" si="141"/>
        <v>0</v>
      </c>
      <c r="H399" s="14">
        <v>0</v>
      </c>
      <c r="I399" s="14">
        <v>0</v>
      </c>
      <c r="J399" s="14">
        <v>0</v>
      </c>
      <c r="K399" s="14">
        <v>0</v>
      </c>
      <c r="L399" s="14">
        <v>0</v>
      </c>
      <c r="M399" s="14">
        <v>0</v>
      </c>
      <c r="N399" s="14">
        <v>0</v>
      </c>
      <c r="O399" s="14">
        <v>0</v>
      </c>
      <c r="P399" s="14">
        <v>0</v>
      </c>
      <c r="Q399" s="97"/>
      <c r="R399" s="92"/>
      <c r="S399" s="76"/>
    </row>
    <row r="400" spans="1:19" ht="15">
      <c r="A400" s="63">
        <v>43</v>
      </c>
      <c r="B400" s="81" t="s">
        <v>298</v>
      </c>
      <c r="C400" s="17" t="s">
        <v>111</v>
      </c>
      <c r="D400" s="92" t="s">
        <v>104</v>
      </c>
      <c r="E400" s="93" t="s">
        <v>4</v>
      </c>
      <c r="F400" s="1" t="s">
        <v>226</v>
      </c>
      <c r="G400" s="14">
        <f t="shared" si="141"/>
        <v>302.7</v>
      </c>
      <c r="H400" s="14">
        <f t="shared" ref="H400:P400" si="142">H401+H402+H403</f>
        <v>0</v>
      </c>
      <c r="I400" s="14">
        <f t="shared" si="142"/>
        <v>0</v>
      </c>
      <c r="J400" s="14">
        <f t="shared" si="142"/>
        <v>0</v>
      </c>
      <c r="K400" s="14">
        <f t="shared" si="142"/>
        <v>0</v>
      </c>
      <c r="L400" s="14">
        <f t="shared" si="142"/>
        <v>4.3</v>
      </c>
      <c r="M400" s="14">
        <f t="shared" si="142"/>
        <v>18</v>
      </c>
      <c r="N400" s="14">
        <f t="shared" si="142"/>
        <v>51</v>
      </c>
      <c r="O400" s="14">
        <f t="shared" si="142"/>
        <v>102.4</v>
      </c>
      <c r="P400" s="14">
        <f t="shared" si="142"/>
        <v>127</v>
      </c>
      <c r="Q400" s="97" t="s">
        <v>196</v>
      </c>
      <c r="R400" s="92" t="s">
        <v>6</v>
      </c>
      <c r="S400" s="76" t="s">
        <v>6</v>
      </c>
    </row>
    <row r="401" spans="1:19">
      <c r="A401" s="63"/>
      <c r="B401" s="81"/>
      <c r="C401" s="15" t="s">
        <v>107</v>
      </c>
      <c r="D401" s="92"/>
      <c r="E401" s="93"/>
      <c r="F401" s="10"/>
      <c r="G401" s="14">
        <f t="shared" si="141"/>
        <v>302.7</v>
      </c>
      <c r="H401" s="14">
        <v>0</v>
      </c>
      <c r="I401" s="14">
        <v>0</v>
      </c>
      <c r="J401" s="14">
        <v>0</v>
      </c>
      <c r="K401" s="14">
        <v>0</v>
      </c>
      <c r="L401" s="14">
        <v>4.3</v>
      </c>
      <c r="M401" s="14">
        <v>18</v>
      </c>
      <c r="N401" s="14">
        <v>51</v>
      </c>
      <c r="O401" s="14">
        <v>102.4</v>
      </c>
      <c r="P401" s="14">
        <v>127</v>
      </c>
      <c r="Q401" s="97"/>
      <c r="R401" s="92"/>
      <c r="S401" s="76"/>
    </row>
    <row r="402" spans="1:19" ht="21.75" customHeight="1">
      <c r="A402" s="63"/>
      <c r="B402" s="81"/>
      <c r="C402" s="15" t="s">
        <v>108</v>
      </c>
      <c r="D402" s="92"/>
      <c r="E402" s="93"/>
      <c r="F402" s="10"/>
      <c r="G402" s="14">
        <f t="shared" si="141"/>
        <v>0</v>
      </c>
      <c r="H402" s="14">
        <v>0</v>
      </c>
      <c r="I402" s="14">
        <v>0</v>
      </c>
      <c r="J402" s="14">
        <v>0</v>
      </c>
      <c r="K402" s="14">
        <v>0</v>
      </c>
      <c r="L402" s="14"/>
      <c r="M402" s="14"/>
      <c r="N402" s="14"/>
      <c r="O402" s="14"/>
      <c r="P402" s="14"/>
      <c r="Q402" s="97"/>
      <c r="R402" s="92"/>
      <c r="S402" s="76"/>
    </row>
    <row r="403" spans="1:19" ht="81" customHeight="1">
      <c r="A403" s="63"/>
      <c r="B403" s="81"/>
      <c r="C403" s="15" t="s">
        <v>109</v>
      </c>
      <c r="D403" s="92"/>
      <c r="E403" s="93"/>
      <c r="F403" s="10"/>
      <c r="G403" s="14">
        <f t="shared" si="141"/>
        <v>0</v>
      </c>
      <c r="H403" s="14">
        <v>0</v>
      </c>
      <c r="I403" s="14">
        <v>0</v>
      </c>
      <c r="J403" s="14">
        <v>0</v>
      </c>
      <c r="K403" s="14">
        <v>0</v>
      </c>
      <c r="L403" s="14">
        <v>0</v>
      </c>
      <c r="M403" s="14">
        <v>0</v>
      </c>
      <c r="N403" s="14">
        <v>0</v>
      </c>
      <c r="O403" s="14">
        <v>0</v>
      </c>
      <c r="P403" s="14">
        <v>0</v>
      </c>
      <c r="Q403" s="97"/>
      <c r="R403" s="92"/>
      <c r="S403" s="76"/>
    </row>
    <row r="404" spans="1:19" ht="27" customHeight="1">
      <c r="A404" s="63">
        <v>44</v>
      </c>
      <c r="B404" s="108" t="s">
        <v>77</v>
      </c>
      <c r="C404" s="17" t="s">
        <v>111</v>
      </c>
      <c r="D404" s="92" t="s">
        <v>104</v>
      </c>
      <c r="E404" s="93" t="s">
        <v>4</v>
      </c>
      <c r="F404" s="1" t="s">
        <v>226</v>
      </c>
      <c r="G404" s="14">
        <f t="shared" si="141"/>
        <v>84.899999999999991</v>
      </c>
      <c r="H404" s="14">
        <f t="shared" ref="H404:P404" si="143">H405+H406+H407</f>
        <v>0</v>
      </c>
      <c r="I404" s="14">
        <f t="shared" si="143"/>
        <v>0</v>
      </c>
      <c r="J404" s="14">
        <f t="shared" si="143"/>
        <v>2.7</v>
      </c>
      <c r="K404" s="14">
        <f t="shared" si="143"/>
        <v>22.4</v>
      </c>
      <c r="L404" s="14">
        <f t="shared" si="143"/>
        <v>59.8</v>
      </c>
      <c r="M404" s="14">
        <f t="shared" si="143"/>
        <v>0</v>
      </c>
      <c r="N404" s="14">
        <f t="shared" si="143"/>
        <v>0</v>
      </c>
      <c r="O404" s="14">
        <f t="shared" si="143"/>
        <v>0</v>
      </c>
      <c r="P404" s="14">
        <f t="shared" si="143"/>
        <v>0</v>
      </c>
      <c r="Q404" s="97" t="s">
        <v>197</v>
      </c>
      <c r="R404" s="92" t="s">
        <v>193</v>
      </c>
      <c r="S404" s="76" t="s">
        <v>165</v>
      </c>
    </row>
    <row r="405" spans="1:19" ht="24.75" customHeight="1">
      <c r="A405" s="63"/>
      <c r="B405" s="109"/>
      <c r="C405" s="15" t="s">
        <v>107</v>
      </c>
      <c r="D405" s="92"/>
      <c r="E405" s="93"/>
      <c r="F405" s="10"/>
      <c r="G405" s="14">
        <f t="shared" si="141"/>
        <v>61.4</v>
      </c>
      <c r="H405" s="14">
        <v>0</v>
      </c>
      <c r="I405" s="14">
        <v>0</v>
      </c>
      <c r="J405" s="14">
        <v>0</v>
      </c>
      <c r="K405" s="14">
        <v>13.1</v>
      </c>
      <c r="L405" s="14">
        <v>48.3</v>
      </c>
      <c r="M405" s="14">
        <v>0</v>
      </c>
      <c r="N405" s="14">
        <v>0</v>
      </c>
      <c r="O405" s="14">
        <v>0</v>
      </c>
      <c r="P405" s="14">
        <v>0</v>
      </c>
      <c r="Q405" s="97"/>
      <c r="R405" s="92"/>
      <c r="S405" s="76"/>
    </row>
    <row r="406" spans="1:19" ht="25.5" customHeight="1">
      <c r="A406" s="63"/>
      <c r="B406" s="109"/>
      <c r="C406" s="15" t="s">
        <v>108</v>
      </c>
      <c r="D406" s="92"/>
      <c r="E406" s="93"/>
      <c r="F406" s="10"/>
      <c r="G406" s="14">
        <f t="shared" si="141"/>
        <v>20.8</v>
      </c>
      <c r="H406" s="14">
        <v>0</v>
      </c>
      <c r="I406" s="14">
        <v>0</v>
      </c>
      <c r="J406" s="14">
        <v>0</v>
      </c>
      <c r="K406" s="14">
        <v>9.3000000000000007</v>
      </c>
      <c r="L406" s="14">
        <v>11.5</v>
      </c>
      <c r="M406" s="14">
        <v>0</v>
      </c>
      <c r="N406" s="14">
        <v>0</v>
      </c>
      <c r="O406" s="14">
        <v>0</v>
      </c>
      <c r="P406" s="14">
        <v>0</v>
      </c>
      <c r="Q406" s="97"/>
      <c r="R406" s="92"/>
      <c r="S406" s="76"/>
    </row>
    <row r="407" spans="1:19" ht="41.25" customHeight="1">
      <c r="A407" s="63"/>
      <c r="B407" s="110"/>
      <c r="C407" s="15" t="s">
        <v>109</v>
      </c>
      <c r="D407" s="92"/>
      <c r="E407" s="93"/>
      <c r="F407" s="10"/>
      <c r="G407" s="14">
        <f t="shared" si="141"/>
        <v>2.7</v>
      </c>
      <c r="H407" s="14">
        <v>0</v>
      </c>
      <c r="I407" s="14">
        <v>0</v>
      </c>
      <c r="J407" s="14">
        <v>2.7</v>
      </c>
      <c r="K407" s="14">
        <v>0</v>
      </c>
      <c r="L407" s="14">
        <v>0</v>
      </c>
      <c r="M407" s="14">
        <v>0</v>
      </c>
      <c r="N407" s="14">
        <v>0</v>
      </c>
      <c r="O407" s="14">
        <v>0</v>
      </c>
      <c r="P407" s="14">
        <v>0</v>
      </c>
      <c r="Q407" s="97"/>
      <c r="R407" s="92"/>
      <c r="S407" s="76"/>
    </row>
    <row r="408" spans="1:19" ht="29.25" customHeight="1">
      <c r="A408" s="63">
        <v>45</v>
      </c>
      <c r="B408" s="81" t="s">
        <v>78</v>
      </c>
      <c r="C408" s="17" t="s">
        <v>111</v>
      </c>
      <c r="D408" s="92" t="s">
        <v>104</v>
      </c>
      <c r="E408" s="93" t="s">
        <v>4</v>
      </c>
      <c r="F408" s="1" t="s">
        <v>226</v>
      </c>
      <c r="G408" s="14">
        <f t="shared" si="141"/>
        <v>125.8</v>
      </c>
      <c r="H408" s="14">
        <f t="shared" ref="H408:P408" si="144">H409+H410+H411</f>
        <v>0</v>
      </c>
      <c r="I408" s="14">
        <f t="shared" si="144"/>
        <v>0</v>
      </c>
      <c r="J408" s="14">
        <f t="shared" si="144"/>
        <v>2.5</v>
      </c>
      <c r="K408" s="14">
        <f t="shared" si="144"/>
        <v>43.7</v>
      </c>
      <c r="L408" s="14">
        <f t="shared" si="144"/>
        <v>53.4</v>
      </c>
      <c r="M408" s="14">
        <f t="shared" si="144"/>
        <v>26.2</v>
      </c>
      <c r="N408" s="14">
        <f t="shared" si="144"/>
        <v>0</v>
      </c>
      <c r="O408" s="14">
        <f t="shared" si="144"/>
        <v>0</v>
      </c>
      <c r="P408" s="14">
        <f t="shared" si="144"/>
        <v>0</v>
      </c>
      <c r="Q408" s="97" t="s">
        <v>198</v>
      </c>
      <c r="R408" s="92" t="s">
        <v>193</v>
      </c>
      <c r="S408" s="76" t="s">
        <v>146</v>
      </c>
    </row>
    <row r="409" spans="1:19" ht="26.25" customHeight="1">
      <c r="A409" s="63"/>
      <c r="B409" s="81"/>
      <c r="C409" s="15" t="s">
        <v>107</v>
      </c>
      <c r="D409" s="92"/>
      <c r="E409" s="93"/>
      <c r="F409" s="10"/>
      <c r="G409" s="14">
        <f t="shared" si="141"/>
        <v>103.7</v>
      </c>
      <c r="H409" s="14">
        <v>0</v>
      </c>
      <c r="I409" s="14">
        <v>0</v>
      </c>
      <c r="J409" s="14">
        <v>0</v>
      </c>
      <c r="K409" s="14">
        <v>43.7</v>
      </c>
      <c r="L409" s="14">
        <v>40</v>
      </c>
      <c r="M409" s="14">
        <v>20</v>
      </c>
      <c r="N409" s="14">
        <v>0</v>
      </c>
      <c r="O409" s="14">
        <v>0</v>
      </c>
      <c r="P409" s="14">
        <v>0</v>
      </c>
      <c r="Q409" s="97"/>
      <c r="R409" s="92"/>
      <c r="S409" s="76"/>
    </row>
    <row r="410" spans="1:19" ht="30" customHeight="1">
      <c r="A410" s="63"/>
      <c r="B410" s="81"/>
      <c r="C410" s="15" t="s">
        <v>108</v>
      </c>
      <c r="D410" s="92"/>
      <c r="E410" s="93"/>
      <c r="F410" s="10"/>
      <c r="G410" s="14">
        <f t="shared" si="141"/>
        <v>19.600000000000001</v>
      </c>
      <c r="H410" s="14">
        <v>0</v>
      </c>
      <c r="I410" s="14">
        <v>0</v>
      </c>
      <c r="J410" s="14">
        <v>0</v>
      </c>
      <c r="K410" s="14">
        <v>0</v>
      </c>
      <c r="L410" s="14">
        <v>13.4</v>
      </c>
      <c r="M410" s="14">
        <v>6.2</v>
      </c>
      <c r="N410" s="14">
        <v>0</v>
      </c>
      <c r="O410" s="14">
        <v>0</v>
      </c>
      <c r="P410" s="14"/>
      <c r="Q410" s="97"/>
      <c r="R410" s="92"/>
      <c r="S410" s="76"/>
    </row>
    <row r="411" spans="1:19" ht="33" customHeight="1">
      <c r="A411" s="63"/>
      <c r="B411" s="81"/>
      <c r="C411" s="15" t="s">
        <v>109</v>
      </c>
      <c r="D411" s="92"/>
      <c r="E411" s="93"/>
      <c r="F411" s="10"/>
      <c r="G411" s="14">
        <f t="shared" si="141"/>
        <v>2.5</v>
      </c>
      <c r="H411" s="14">
        <v>0</v>
      </c>
      <c r="I411" s="14">
        <v>0</v>
      </c>
      <c r="J411" s="14">
        <v>2.5</v>
      </c>
      <c r="K411" s="14">
        <v>0</v>
      </c>
      <c r="L411" s="14">
        <v>0</v>
      </c>
      <c r="M411" s="14">
        <v>0</v>
      </c>
      <c r="N411" s="14">
        <v>0</v>
      </c>
      <c r="O411" s="14">
        <v>0</v>
      </c>
      <c r="P411" s="14">
        <v>0</v>
      </c>
      <c r="Q411" s="97"/>
      <c r="R411" s="92"/>
      <c r="S411" s="76"/>
    </row>
    <row r="412" spans="1:19" ht="24.75" customHeight="1">
      <c r="A412" s="63">
        <v>46</v>
      </c>
      <c r="B412" s="81" t="s">
        <v>232</v>
      </c>
      <c r="C412" s="17" t="s">
        <v>111</v>
      </c>
      <c r="D412" s="92" t="s">
        <v>104</v>
      </c>
      <c r="E412" s="93" t="s">
        <v>4</v>
      </c>
      <c r="F412" s="1" t="s">
        <v>226</v>
      </c>
      <c r="G412" s="14">
        <f t="shared" si="141"/>
        <v>117.19999999999999</v>
      </c>
      <c r="H412" s="14">
        <f t="shared" ref="H412:P412" si="145">H413+H414+H415</f>
        <v>0</v>
      </c>
      <c r="I412" s="14">
        <f t="shared" si="145"/>
        <v>0</v>
      </c>
      <c r="J412" s="14">
        <f t="shared" si="145"/>
        <v>2.8</v>
      </c>
      <c r="K412" s="14">
        <f t="shared" si="145"/>
        <v>8.9</v>
      </c>
      <c r="L412" s="14">
        <f t="shared" si="145"/>
        <v>42.6</v>
      </c>
      <c r="M412" s="14">
        <f t="shared" si="145"/>
        <v>62.9</v>
      </c>
      <c r="N412" s="14">
        <f t="shared" si="145"/>
        <v>0</v>
      </c>
      <c r="O412" s="14">
        <f t="shared" si="145"/>
        <v>0</v>
      </c>
      <c r="P412" s="14">
        <f t="shared" si="145"/>
        <v>0</v>
      </c>
      <c r="Q412" s="97" t="s">
        <v>200</v>
      </c>
      <c r="R412" s="92" t="s">
        <v>193</v>
      </c>
      <c r="S412" s="76" t="s">
        <v>147</v>
      </c>
    </row>
    <row r="413" spans="1:19" ht="24" customHeight="1">
      <c r="A413" s="63"/>
      <c r="B413" s="81"/>
      <c r="C413" s="15" t="s">
        <v>107</v>
      </c>
      <c r="D413" s="92"/>
      <c r="E413" s="93"/>
      <c r="F413" s="10"/>
      <c r="G413" s="14">
        <f t="shared" si="141"/>
        <v>96.199999999999989</v>
      </c>
      <c r="H413" s="14">
        <v>0</v>
      </c>
      <c r="I413" s="14">
        <v>0</v>
      </c>
      <c r="J413" s="14">
        <v>0</v>
      </c>
      <c r="K413" s="14">
        <v>8.9</v>
      </c>
      <c r="L413" s="14">
        <v>35.9</v>
      </c>
      <c r="M413" s="14">
        <v>51.4</v>
      </c>
      <c r="N413" s="14">
        <v>0</v>
      </c>
      <c r="O413" s="14">
        <v>0</v>
      </c>
      <c r="P413" s="14">
        <v>0</v>
      </c>
      <c r="Q413" s="97"/>
      <c r="R413" s="92"/>
      <c r="S413" s="76"/>
    </row>
    <row r="414" spans="1:19" ht="25.5" customHeight="1">
      <c r="A414" s="63"/>
      <c r="B414" s="81"/>
      <c r="C414" s="15" t="s">
        <v>108</v>
      </c>
      <c r="D414" s="92"/>
      <c r="E414" s="93"/>
      <c r="F414" s="10"/>
      <c r="G414" s="14">
        <f t="shared" si="141"/>
        <v>18.2</v>
      </c>
      <c r="H414" s="14">
        <v>0</v>
      </c>
      <c r="I414" s="14">
        <v>0</v>
      </c>
      <c r="J414" s="14">
        <v>0</v>
      </c>
      <c r="K414" s="14">
        <v>0</v>
      </c>
      <c r="L414" s="14">
        <v>6.7</v>
      </c>
      <c r="M414" s="14">
        <v>11.5</v>
      </c>
      <c r="N414" s="14">
        <v>0</v>
      </c>
      <c r="O414" s="14">
        <v>0</v>
      </c>
      <c r="P414" s="14">
        <v>0</v>
      </c>
      <c r="Q414" s="97"/>
      <c r="R414" s="92"/>
      <c r="S414" s="76"/>
    </row>
    <row r="415" spans="1:19" ht="42" customHeight="1">
      <c r="A415" s="63"/>
      <c r="B415" s="81"/>
      <c r="C415" s="15" t="s">
        <v>109</v>
      </c>
      <c r="D415" s="92"/>
      <c r="E415" s="93"/>
      <c r="F415" s="10"/>
      <c r="G415" s="14">
        <f t="shared" si="141"/>
        <v>2.8</v>
      </c>
      <c r="H415" s="14">
        <v>0</v>
      </c>
      <c r="I415" s="14">
        <v>0</v>
      </c>
      <c r="J415" s="14">
        <v>2.8</v>
      </c>
      <c r="K415" s="14">
        <v>0</v>
      </c>
      <c r="L415" s="14">
        <v>0</v>
      </c>
      <c r="M415" s="14">
        <v>0</v>
      </c>
      <c r="N415" s="14">
        <v>0</v>
      </c>
      <c r="O415" s="14">
        <v>0</v>
      </c>
      <c r="P415" s="14">
        <v>0</v>
      </c>
      <c r="Q415" s="97"/>
      <c r="R415" s="92"/>
      <c r="S415" s="76"/>
    </row>
    <row r="416" spans="1:19" ht="28.5" customHeight="1">
      <c r="A416" s="63">
        <v>47</v>
      </c>
      <c r="B416" s="81" t="s">
        <v>245</v>
      </c>
      <c r="C416" s="17" t="s">
        <v>111</v>
      </c>
      <c r="D416" s="92" t="s">
        <v>104</v>
      </c>
      <c r="E416" s="93" t="s">
        <v>4</v>
      </c>
      <c r="F416" s="1" t="s">
        <v>226</v>
      </c>
      <c r="G416" s="14">
        <f t="shared" si="141"/>
        <v>104.5</v>
      </c>
      <c r="H416" s="14">
        <f t="shared" ref="H416:P416" si="146">H417+H418+H419</f>
        <v>0</v>
      </c>
      <c r="I416" s="14">
        <f t="shared" si="146"/>
        <v>0</v>
      </c>
      <c r="J416" s="14">
        <f t="shared" si="146"/>
        <v>0</v>
      </c>
      <c r="K416" s="14">
        <f t="shared" si="146"/>
        <v>0</v>
      </c>
      <c r="L416" s="14">
        <f t="shared" si="146"/>
        <v>8</v>
      </c>
      <c r="M416" s="14">
        <f t="shared" si="146"/>
        <v>34.5</v>
      </c>
      <c r="N416" s="14">
        <f t="shared" si="146"/>
        <v>37.1</v>
      </c>
      <c r="O416" s="14">
        <f t="shared" si="146"/>
        <v>24.9</v>
      </c>
      <c r="P416" s="14">
        <f t="shared" si="146"/>
        <v>0</v>
      </c>
      <c r="Q416" s="97" t="s">
        <v>201</v>
      </c>
      <c r="R416" s="92" t="s">
        <v>194</v>
      </c>
      <c r="S416" s="76" t="s">
        <v>194</v>
      </c>
    </row>
    <row r="417" spans="1:19" ht="33" customHeight="1">
      <c r="A417" s="63"/>
      <c r="B417" s="81"/>
      <c r="C417" s="15" t="s">
        <v>107</v>
      </c>
      <c r="D417" s="92"/>
      <c r="E417" s="93"/>
      <c r="F417" s="10"/>
      <c r="G417" s="14">
        <f t="shared" si="141"/>
        <v>104.5</v>
      </c>
      <c r="H417" s="14">
        <v>0</v>
      </c>
      <c r="I417" s="14">
        <v>0</v>
      </c>
      <c r="J417" s="14">
        <v>0</v>
      </c>
      <c r="K417" s="14">
        <v>0</v>
      </c>
      <c r="L417" s="14">
        <v>8</v>
      </c>
      <c r="M417" s="14">
        <v>34.5</v>
      </c>
      <c r="N417" s="14">
        <v>37.1</v>
      </c>
      <c r="O417" s="14">
        <v>24.9</v>
      </c>
      <c r="P417" s="14">
        <v>0</v>
      </c>
      <c r="Q417" s="97"/>
      <c r="R417" s="92"/>
      <c r="S417" s="76"/>
    </row>
    <row r="418" spans="1:19" ht="23.25" customHeight="1">
      <c r="A418" s="63"/>
      <c r="B418" s="81"/>
      <c r="C418" s="15" t="s">
        <v>108</v>
      </c>
      <c r="D418" s="92"/>
      <c r="E418" s="93"/>
      <c r="F418" s="10"/>
      <c r="G418" s="14">
        <f t="shared" si="141"/>
        <v>0</v>
      </c>
      <c r="H418" s="14">
        <v>0</v>
      </c>
      <c r="I418" s="14">
        <v>0</v>
      </c>
      <c r="J418" s="14">
        <v>0</v>
      </c>
      <c r="K418" s="14">
        <v>0</v>
      </c>
      <c r="L418" s="14">
        <v>0</v>
      </c>
      <c r="M418" s="14">
        <v>0</v>
      </c>
      <c r="N418" s="14">
        <v>0</v>
      </c>
      <c r="O418" s="14">
        <v>0</v>
      </c>
      <c r="P418" s="14">
        <v>0</v>
      </c>
      <c r="Q418" s="97"/>
      <c r="R418" s="92"/>
      <c r="S418" s="76"/>
    </row>
    <row r="419" spans="1:19" ht="55.5" customHeight="1">
      <c r="A419" s="63"/>
      <c r="B419" s="81"/>
      <c r="C419" s="15" t="s">
        <v>109</v>
      </c>
      <c r="D419" s="92"/>
      <c r="E419" s="93"/>
      <c r="F419" s="10"/>
      <c r="G419" s="14">
        <f t="shared" si="141"/>
        <v>0</v>
      </c>
      <c r="H419" s="14">
        <v>0</v>
      </c>
      <c r="I419" s="14">
        <v>0</v>
      </c>
      <c r="J419" s="14">
        <v>0</v>
      </c>
      <c r="K419" s="14">
        <v>0</v>
      </c>
      <c r="L419" s="14">
        <v>0</v>
      </c>
      <c r="M419" s="14">
        <v>0</v>
      </c>
      <c r="N419" s="14">
        <v>0</v>
      </c>
      <c r="O419" s="14">
        <v>0</v>
      </c>
      <c r="P419" s="14">
        <v>0</v>
      </c>
      <c r="Q419" s="97"/>
      <c r="R419" s="92"/>
      <c r="S419" s="76"/>
    </row>
    <row r="420" spans="1:19" ht="15">
      <c r="A420" s="63">
        <v>48</v>
      </c>
      <c r="B420" s="81" t="s">
        <v>299</v>
      </c>
      <c r="C420" s="17" t="s">
        <v>111</v>
      </c>
      <c r="D420" s="92"/>
      <c r="E420" s="93" t="s">
        <v>227</v>
      </c>
      <c r="F420" s="1" t="s">
        <v>226</v>
      </c>
      <c r="G420" s="14">
        <f t="shared" si="141"/>
        <v>15.2</v>
      </c>
      <c r="H420" s="14">
        <f t="shared" ref="H420:P420" si="147">H421+H422+H423</f>
        <v>0</v>
      </c>
      <c r="I420" s="14">
        <f t="shared" si="147"/>
        <v>0</v>
      </c>
      <c r="J420" s="14">
        <f t="shared" si="147"/>
        <v>0</v>
      </c>
      <c r="K420" s="14">
        <f t="shared" si="147"/>
        <v>2.2999999999999998</v>
      </c>
      <c r="L420" s="14">
        <f t="shared" si="147"/>
        <v>2.7</v>
      </c>
      <c r="M420" s="14">
        <f t="shared" si="147"/>
        <v>2.8</v>
      </c>
      <c r="N420" s="14">
        <f t="shared" si="147"/>
        <v>3.2</v>
      </c>
      <c r="O420" s="14">
        <f t="shared" si="147"/>
        <v>2.1</v>
      </c>
      <c r="P420" s="14">
        <f t="shared" si="147"/>
        <v>2.1</v>
      </c>
      <c r="Q420" s="97" t="s">
        <v>199</v>
      </c>
      <c r="R420" s="92"/>
      <c r="S420" s="76" t="s">
        <v>64</v>
      </c>
    </row>
    <row r="421" spans="1:19">
      <c r="A421" s="63"/>
      <c r="B421" s="81" t="s">
        <v>107</v>
      </c>
      <c r="C421" s="15" t="s">
        <v>107</v>
      </c>
      <c r="D421" s="92"/>
      <c r="E421" s="93"/>
      <c r="F421" s="10"/>
      <c r="G421" s="14">
        <f t="shared" si="141"/>
        <v>12.299999999999999</v>
      </c>
      <c r="H421" s="14">
        <v>0</v>
      </c>
      <c r="I421" s="14">
        <v>0</v>
      </c>
      <c r="J421" s="14">
        <v>0</v>
      </c>
      <c r="K421" s="14">
        <v>2.2999999999999998</v>
      </c>
      <c r="L421" s="14">
        <v>1.3</v>
      </c>
      <c r="M421" s="14">
        <v>1.3</v>
      </c>
      <c r="N421" s="14">
        <v>3.2</v>
      </c>
      <c r="O421" s="14">
        <v>2.1</v>
      </c>
      <c r="P421" s="14">
        <v>2.1</v>
      </c>
      <c r="Q421" s="97"/>
      <c r="R421" s="92"/>
      <c r="S421" s="76"/>
    </row>
    <row r="422" spans="1:19">
      <c r="A422" s="63"/>
      <c r="B422" s="81" t="s">
        <v>108</v>
      </c>
      <c r="C422" s="15" t="s">
        <v>108</v>
      </c>
      <c r="D422" s="92"/>
      <c r="E422" s="93"/>
      <c r="F422" s="10"/>
      <c r="G422" s="14">
        <f t="shared" si="141"/>
        <v>2.9</v>
      </c>
      <c r="H422" s="14">
        <v>0</v>
      </c>
      <c r="I422" s="14">
        <v>0</v>
      </c>
      <c r="J422" s="14">
        <v>0</v>
      </c>
      <c r="K422" s="14">
        <v>0</v>
      </c>
      <c r="L422" s="14">
        <v>1.4</v>
      </c>
      <c r="M422" s="14">
        <v>1.5</v>
      </c>
      <c r="N422" s="14">
        <v>0</v>
      </c>
      <c r="O422" s="14">
        <v>0</v>
      </c>
      <c r="P422" s="14">
        <v>0</v>
      </c>
      <c r="Q422" s="97"/>
      <c r="R422" s="92"/>
      <c r="S422" s="76"/>
    </row>
    <row r="423" spans="1:19">
      <c r="A423" s="63"/>
      <c r="B423" s="81" t="s">
        <v>109</v>
      </c>
      <c r="C423" s="15" t="s">
        <v>109</v>
      </c>
      <c r="D423" s="92"/>
      <c r="E423" s="93"/>
      <c r="F423" s="10"/>
      <c r="G423" s="14">
        <f t="shared" si="141"/>
        <v>0</v>
      </c>
      <c r="H423" s="14">
        <v>0</v>
      </c>
      <c r="I423" s="14">
        <v>0</v>
      </c>
      <c r="J423" s="14">
        <v>0</v>
      </c>
      <c r="K423" s="14">
        <v>0</v>
      </c>
      <c r="L423" s="14">
        <v>0</v>
      </c>
      <c r="M423" s="14">
        <v>0</v>
      </c>
      <c r="N423" s="14">
        <v>0</v>
      </c>
      <c r="O423" s="14">
        <v>0</v>
      </c>
      <c r="P423" s="14">
        <v>0</v>
      </c>
      <c r="Q423" s="97"/>
      <c r="R423" s="92"/>
      <c r="S423" s="76"/>
    </row>
    <row r="424" spans="1:19" ht="15">
      <c r="A424" s="63">
        <v>49</v>
      </c>
      <c r="B424" s="81" t="s">
        <v>246</v>
      </c>
      <c r="C424" s="17" t="s">
        <v>111</v>
      </c>
      <c r="D424" s="92"/>
      <c r="E424" s="93" t="s">
        <v>173</v>
      </c>
      <c r="F424" s="1" t="s">
        <v>226</v>
      </c>
      <c r="G424" s="14">
        <f t="shared" si="141"/>
        <v>40</v>
      </c>
      <c r="H424" s="14">
        <f t="shared" ref="H424:P424" si="148">H425+H426+H427</f>
        <v>0</v>
      </c>
      <c r="I424" s="14">
        <f t="shared" si="148"/>
        <v>0</v>
      </c>
      <c r="J424" s="14">
        <f t="shared" si="148"/>
        <v>0</v>
      </c>
      <c r="K424" s="14">
        <f t="shared" si="148"/>
        <v>2.2999999999999998</v>
      </c>
      <c r="L424" s="14">
        <f t="shared" si="148"/>
        <v>6.3</v>
      </c>
      <c r="M424" s="14">
        <f t="shared" si="148"/>
        <v>6.2</v>
      </c>
      <c r="N424" s="14">
        <f t="shared" si="148"/>
        <v>7.7</v>
      </c>
      <c r="O424" s="14">
        <f t="shared" si="148"/>
        <v>8.6999999999999993</v>
      </c>
      <c r="P424" s="14">
        <f t="shared" si="148"/>
        <v>8.8000000000000007</v>
      </c>
      <c r="Q424" s="97" t="s">
        <v>199</v>
      </c>
      <c r="R424" s="92"/>
      <c r="S424" s="76" t="s">
        <v>7</v>
      </c>
    </row>
    <row r="425" spans="1:19">
      <c r="A425" s="63"/>
      <c r="B425" s="81" t="s">
        <v>107</v>
      </c>
      <c r="C425" s="15" t="s">
        <v>107</v>
      </c>
      <c r="D425" s="92"/>
      <c r="E425" s="93"/>
      <c r="F425" s="10"/>
      <c r="G425" s="14">
        <f t="shared" si="141"/>
        <v>40</v>
      </c>
      <c r="H425" s="14">
        <v>0</v>
      </c>
      <c r="I425" s="14">
        <v>0</v>
      </c>
      <c r="J425" s="14">
        <v>0</v>
      </c>
      <c r="K425" s="14">
        <v>2.2999999999999998</v>
      </c>
      <c r="L425" s="14">
        <v>6.3</v>
      </c>
      <c r="M425" s="14">
        <v>6.2</v>
      </c>
      <c r="N425" s="14">
        <v>7.7</v>
      </c>
      <c r="O425" s="14">
        <v>8.6999999999999993</v>
      </c>
      <c r="P425" s="14">
        <v>8.8000000000000007</v>
      </c>
      <c r="Q425" s="97"/>
      <c r="R425" s="92"/>
      <c r="S425" s="76"/>
    </row>
    <row r="426" spans="1:19">
      <c r="A426" s="63"/>
      <c r="B426" s="81" t="s">
        <v>108</v>
      </c>
      <c r="C426" s="15" t="s">
        <v>108</v>
      </c>
      <c r="D426" s="92"/>
      <c r="E426" s="93"/>
      <c r="F426" s="10"/>
      <c r="G426" s="14">
        <f t="shared" si="141"/>
        <v>0</v>
      </c>
      <c r="H426" s="14">
        <v>0</v>
      </c>
      <c r="I426" s="14">
        <v>0</v>
      </c>
      <c r="J426" s="14">
        <v>0</v>
      </c>
      <c r="K426" s="14">
        <v>0</v>
      </c>
      <c r="L426" s="14">
        <v>0</v>
      </c>
      <c r="M426" s="14">
        <v>0</v>
      </c>
      <c r="N426" s="14">
        <v>0</v>
      </c>
      <c r="O426" s="14">
        <v>0</v>
      </c>
      <c r="P426" s="14">
        <v>0</v>
      </c>
      <c r="Q426" s="97"/>
      <c r="R426" s="92"/>
      <c r="S426" s="76"/>
    </row>
    <row r="427" spans="1:19" ht="43.5" customHeight="1">
      <c r="A427" s="63"/>
      <c r="B427" s="81" t="s">
        <v>109</v>
      </c>
      <c r="C427" s="15" t="s">
        <v>109</v>
      </c>
      <c r="D427" s="92"/>
      <c r="E427" s="93"/>
      <c r="F427" s="10"/>
      <c r="G427" s="14">
        <f t="shared" si="141"/>
        <v>0</v>
      </c>
      <c r="H427" s="14">
        <v>0</v>
      </c>
      <c r="I427" s="14">
        <v>0</v>
      </c>
      <c r="J427" s="14">
        <v>0</v>
      </c>
      <c r="K427" s="14">
        <v>0</v>
      </c>
      <c r="L427" s="14">
        <v>0</v>
      </c>
      <c r="M427" s="14">
        <v>0</v>
      </c>
      <c r="N427" s="14">
        <v>0</v>
      </c>
      <c r="O427" s="14">
        <v>0</v>
      </c>
      <c r="P427" s="14">
        <v>0</v>
      </c>
      <c r="Q427" s="97"/>
      <c r="R427" s="92"/>
      <c r="S427" s="76"/>
    </row>
    <row r="428" spans="1:19" ht="15">
      <c r="A428" s="63">
        <v>50</v>
      </c>
      <c r="B428" s="81" t="s">
        <v>247</v>
      </c>
      <c r="C428" s="17" t="s">
        <v>111</v>
      </c>
      <c r="D428" s="92"/>
      <c r="E428" s="93" t="s">
        <v>173</v>
      </c>
      <c r="F428" s="1" t="s">
        <v>226</v>
      </c>
      <c r="G428" s="14">
        <f t="shared" si="141"/>
        <v>28.599999999999998</v>
      </c>
      <c r="H428" s="14">
        <f t="shared" ref="H428:P428" si="149">H429+H430+H431</f>
        <v>0</v>
      </c>
      <c r="I428" s="14">
        <f t="shared" si="149"/>
        <v>0</v>
      </c>
      <c r="J428" s="14">
        <f t="shared" si="149"/>
        <v>0</v>
      </c>
      <c r="K428" s="14">
        <f t="shared" si="149"/>
        <v>0</v>
      </c>
      <c r="L428" s="14">
        <f t="shared" si="149"/>
        <v>0</v>
      </c>
      <c r="M428" s="14">
        <f t="shared" si="149"/>
        <v>0</v>
      </c>
      <c r="N428" s="14">
        <f t="shared" si="149"/>
        <v>10.6</v>
      </c>
      <c r="O428" s="14">
        <f t="shared" si="149"/>
        <v>8.6999999999999993</v>
      </c>
      <c r="P428" s="14">
        <f t="shared" si="149"/>
        <v>9.3000000000000007</v>
      </c>
      <c r="Q428" s="97" t="s">
        <v>199</v>
      </c>
      <c r="R428" s="92"/>
      <c r="S428" s="76" t="s">
        <v>7</v>
      </c>
    </row>
    <row r="429" spans="1:19">
      <c r="A429" s="63"/>
      <c r="B429" s="81" t="s">
        <v>107</v>
      </c>
      <c r="C429" s="15" t="s">
        <v>107</v>
      </c>
      <c r="D429" s="92"/>
      <c r="E429" s="93"/>
      <c r="F429" s="10"/>
      <c r="G429" s="14">
        <f t="shared" si="141"/>
        <v>28.599999999999998</v>
      </c>
      <c r="H429" s="14">
        <v>0</v>
      </c>
      <c r="I429" s="14">
        <v>0</v>
      </c>
      <c r="J429" s="14">
        <v>0</v>
      </c>
      <c r="K429" s="14">
        <v>0</v>
      </c>
      <c r="L429" s="14">
        <v>0</v>
      </c>
      <c r="M429" s="14">
        <v>0</v>
      </c>
      <c r="N429" s="14">
        <v>10.6</v>
      </c>
      <c r="O429" s="14">
        <v>8.6999999999999993</v>
      </c>
      <c r="P429" s="14">
        <v>9.3000000000000007</v>
      </c>
      <c r="Q429" s="97"/>
      <c r="R429" s="92"/>
      <c r="S429" s="76"/>
    </row>
    <row r="430" spans="1:19" ht="18" customHeight="1">
      <c r="A430" s="63"/>
      <c r="B430" s="81" t="s">
        <v>108</v>
      </c>
      <c r="C430" s="15" t="s">
        <v>108</v>
      </c>
      <c r="D430" s="92"/>
      <c r="E430" s="93"/>
      <c r="F430" s="10"/>
      <c r="G430" s="14">
        <f t="shared" si="141"/>
        <v>0</v>
      </c>
      <c r="H430" s="14">
        <v>0</v>
      </c>
      <c r="I430" s="14">
        <v>0</v>
      </c>
      <c r="J430" s="14">
        <v>0</v>
      </c>
      <c r="K430" s="14">
        <v>0</v>
      </c>
      <c r="L430" s="14">
        <v>0</v>
      </c>
      <c r="M430" s="14">
        <v>0</v>
      </c>
      <c r="N430" s="14">
        <v>0</v>
      </c>
      <c r="O430" s="14">
        <v>0</v>
      </c>
      <c r="P430" s="14">
        <v>0</v>
      </c>
      <c r="Q430" s="97"/>
      <c r="R430" s="92"/>
      <c r="S430" s="76"/>
    </row>
    <row r="431" spans="1:19" ht="39.75" customHeight="1">
      <c r="A431" s="63"/>
      <c r="B431" s="81" t="s">
        <v>109</v>
      </c>
      <c r="C431" s="15" t="s">
        <v>109</v>
      </c>
      <c r="D431" s="92"/>
      <c r="E431" s="93"/>
      <c r="F431" s="10"/>
      <c r="G431" s="14">
        <f t="shared" si="141"/>
        <v>0</v>
      </c>
      <c r="H431" s="14">
        <v>0</v>
      </c>
      <c r="I431" s="14">
        <v>0</v>
      </c>
      <c r="J431" s="14">
        <v>0</v>
      </c>
      <c r="K431" s="14">
        <v>0</v>
      </c>
      <c r="L431" s="14">
        <v>0</v>
      </c>
      <c r="M431" s="14">
        <v>0</v>
      </c>
      <c r="N431" s="14">
        <v>0</v>
      </c>
      <c r="O431" s="14">
        <v>0</v>
      </c>
      <c r="P431" s="14">
        <v>0</v>
      </c>
      <c r="Q431" s="97"/>
      <c r="R431" s="92"/>
      <c r="S431" s="76"/>
    </row>
    <row r="432" spans="1:19" ht="20.25" customHeight="1">
      <c r="A432" s="77" t="s">
        <v>8</v>
      </c>
      <c r="B432" s="78"/>
      <c r="C432" s="78"/>
      <c r="D432" s="78"/>
      <c r="E432" s="78"/>
      <c r="F432" s="78"/>
      <c r="G432" s="78"/>
      <c r="H432" s="78"/>
      <c r="I432" s="78"/>
      <c r="J432" s="78"/>
      <c r="K432" s="78"/>
      <c r="L432" s="78"/>
      <c r="M432" s="78"/>
      <c r="N432" s="78"/>
      <c r="O432" s="78"/>
      <c r="P432" s="78"/>
      <c r="Q432" s="78"/>
      <c r="R432" s="78"/>
      <c r="S432" s="78"/>
    </row>
    <row r="433" spans="1:19" ht="15.75">
      <c r="A433" s="63"/>
      <c r="B433" s="63"/>
      <c r="C433" s="7" t="s">
        <v>207</v>
      </c>
      <c r="D433" s="4"/>
      <c r="E433" s="65"/>
      <c r="F433" s="8"/>
      <c r="G433" s="13">
        <f t="shared" ref="G433:P433" si="150">G438+G459+G476</f>
        <v>2545.5</v>
      </c>
      <c r="H433" s="13">
        <f t="shared" si="150"/>
        <v>107</v>
      </c>
      <c r="I433" s="13">
        <f t="shared" si="150"/>
        <v>156</v>
      </c>
      <c r="J433" s="13">
        <f t="shared" si="150"/>
        <v>800</v>
      </c>
      <c r="K433" s="13">
        <f t="shared" si="150"/>
        <v>677.2</v>
      </c>
      <c r="L433" s="13">
        <f t="shared" si="150"/>
        <v>225.4</v>
      </c>
      <c r="M433" s="13">
        <f t="shared" si="150"/>
        <v>176.2</v>
      </c>
      <c r="N433" s="13">
        <f t="shared" si="150"/>
        <v>143.1</v>
      </c>
      <c r="O433" s="13">
        <f t="shared" si="150"/>
        <v>125.3</v>
      </c>
      <c r="P433" s="13">
        <f t="shared" si="150"/>
        <v>135.30000000000001</v>
      </c>
      <c r="Q433" s="129" t="s">
        <v>185</v>
      </c>
      <c r="R433" s="36"/>
      <c r="S433" s="72"/>
    </row>
    <row r="434" spans="1:19" ht="15.75">
      <c r="A434" s="63"/>
      <c r="B434" s="63"/>
      <c r="C434" s="7" t="s">
        <v>107</v>
      </c>
      <c r="D434" s="4"/>
      <c r="E434" s="66"/>
      <c r="F434" s="8"/>
      <c r="G434" s="13">
        <f t="shared" ref="G434:P434" si="151">G439+G460+G477</f>
        <v>2540.1</v>
      </c>
      <c r="H434" s="13">
        <f t="shared" si="151"/>
        <v>107</v>
      </c>
      <c r="I434" s="13">
        <f t="shared" si="151"/>
        <v>156</v>
      </c>
      <c r="J434" s="13">
        <f t="shared" si="151"/>
        <v>800</v>
      </c>
      <c r="K434" s="13">
        <f t="shared" si="151"/>
        <v>674.5</v>
      </c>
      <c r="L434" s="13">
        <f t="shared" si="151"/>
        <v>222.7</v>
      </c>
      <c r="M434" s="13">
        <f t="shared" si="151"/>
        <v>176.2</v>
      </c>
      <c r="N434" s="13">
        <f t="shared" si="151"/>
        <v>143.1</v>
      </c>
      <c r="O434" s="13">
        <f t="shared" si="151"/>
        <v>125.3</v>
      </c>
      <c r="P434" s="13">
        <f t="shared" si="151"/>
        <v>135.30000000000001</v>
      </c>
      <c r="Q434" s="129"/>
      <c r="R434" s="36"/>
      <c r="S434" s="72"/>
    </row>
    <row r="435" spans="1:19" ht="26.25">
      <c r="A435" s="63"/>
      <c r="B435" s="63"/>
      <c r="C435" s="7" t="s">
        <v>112</v>
      </c>
      <c r="D435" s="4"/>
      <c r="E435" s="66"/>
      <c r="F435" s="8"/>
      <c r="G435" s="13">
        <f t="shared" ref="G435:P435" si="152">G440+G461+G478</f>
        <v>5.4</v>
      </c>
      <c r="H435" s="13">
        <f t="shared" si="152"/>
        <v>0</v>
      </c>
      <c r="I435" s="13">
        <f t="shared" si="152"/>
        <v>0</v>
      </c>
      <c r="J435" s="13">
        <f t="shared" si="152"/>
        <v>0</v>
      </c>
      <c r="K435" s="13">
        <f t="shared" si="152"/>
        <v>2.7</v>
      </c>
      <c r="L435" s="13">
        <f t="shared" si="152"/>
        <v>2.7</v>
      </c>
      <c r="M435" s="13">
        <f t="shared" si="152"/>
        <v>0</v>
      </c>
      <c r="N435" s="13">
        <f t="shared" si="152"/>
        <v>0</v>
      </c>
      <c r="O435" s="13">
        <f t="shared" si="152"/>
        <v>0</v>
      </c>
      <c r="P435" s="13">
        <f t="shared" si="152"/>
        <v>0</v>
      </c>
      <c r="Q435" s="129"/>
      <c r="R435" s="36"/>
      <c r="S435" s="72"/>
    </row>
    <row r="436" spans="1:19" ht="26.25">
      <c r="A436" s="63"/>
      <c r="B436" s="63"/>
      <c r="C436" s="7" t="s">
        <v>109</v>
      </c>
      <c r="D436" s="4"/>
      <c r="E436" s="67"/>
      <c r="F436" s="8"/>
      <c r="G436" s="13">
        <f t="shared" ref="G436:P436" si="153">G441+G462+G479</f>
        <v>0</v>
      </c>
      <c r="H436" s="13">
        <f t="shared" si="153"/>
        <v>0</v>
      </c>
      <c r="I436" s="13">
        <f t="shared" si="153"/>
        <v>0</v>
      </c>
      <c r="J436" s="13">
        <f t="shared" si="153"/>
        <v>0</v>
      </c>
      <c r="K436" s="13">
        <f t="shared" si="153"/>
        <v>0</v>
      </c>
      <c r="L436" s="13">
        <f t="shared" si="153"/>
        <v>0</v>
      </c>
      <c r="M436" s="13">
        <f t="shared" si="153"/>
        <v>0</v>
      </c>
      <c r="N436" s="13">
        <f t="shared" si="153"/>
        <v>0</v>
      </c>
      <c r="O436" s="13">
        <f t="shared" si="153"/>
        <v>0</v>
      </c>
      <c r="P436" s="13">
        <f t="shared" si="153"/>
        <v>0</v>
      </c>
      <c r="Q436" s="129"/>
      <c r="R436" s="36"/>
      <c r="S436" s="72"/>
    </row>
    <row r="437" spans="1:19" ht="25.5" customHeight="1">
      <c r="A437" s="73" t="s">
        <v>202</v>
      </c>
      <c r="B437" s="74"/>
      <c r="C437" s="74"/>
      <c r="D437" s="74"/>
      <c r="E437" s="74"/>
      <c r="F437" s="74"/>
      <c r="G437" s="74"/>
      <c r="H437" s="74"/>
      <c r="I437" s="74"/>
      <c r="J437" s="74"/>
      <c r="K437" s="74"/>
      <c r="L437" s="74"/>
      <c r="M437" s="74"/>
      <c r="N437" s="74"/>
      <c r="O437" s="74"/>
      <c r="P437" s="74"/>
      <c r="Q437" s="74"/>
      <c r="R437" s="74"/>
      <c r="S437" s="74"/>
    </row>
    <row r="438" spans="1:19" ht="15.75">
      <c r="A438" s="63"/>
      <c r="B438" s="114"/>
      <c r="C438" s="7" t="s">
        <v>111</v>
      </c>
      <c r="D438" s="4"/>
      <c r="E438" s="65"/>
      <c r="F438" s="8"/>
      <c r="G438" s="25">
        <f>G442+G446+G450+G454</f>
        <v>240.4</v>
      </c>
      <c r="H438" s="25">
        <f t="shared" ref="H438:P438" si="154">H442+H446+H450+H454</f>
        <v>7</v>
      </c>
      <c r="I438" s="25">
        <f t="shared" si="154"/>
        <v>6</v>
      </c>
      <c r="J438" s="25">
        <f t="shared" si="154"/>
        <v>110</v>
      </c>
      <c r="K438" s="25">
        <f t="shared" si="154"/>
        <v>80.7</v>
      </c>
      <c r="L438" s="25">
        <f t="shared" si="154"/>
        <v>21.7</v>
      </c>
      <c r="M438" s="25">
        <f t="shared" si="154"/>
        <v>15</v>
      </c>
      <c r="N438" s="25">
        <f t="shared" si="154"/>
        <v>0</v>
      </c>
      <c r="O438" s="25">
        <f t="shared" si="154"/>
        <v>0</v>
      </c>
      <c r="P438" s="25">
        <f t="shared" si="154"/>
        <v>0</v>
      </c>
      <c r="Q438" s="72" t="s">
        <v>185</v>
      </c>
      <c r="R438" s="36"/>
      <c r="S438" s="72"/>
    </row>
    <row r="439" spans="1:19" ht="27.75" customHeight="1">
      <c r="A439" s="63"/>
      <c r="B439" s="114"/>
      <c r="C439" s="7" t="s">
        <v>107</v>
      </c>
      <c r="D439" s="4"/>
      <c r="E439" s="66"/>
      <c r="F439" s="8"/>
      <c r="G439" s="25">
        <f>G443+G447+G451+G455</f>
        <v>235</v>
      </c>
      <c r="H439" s="25">
        <f t="shared" ref="H439:P439" si="155">H443+H447+H451+H455</f>
        <v>7</v>
      </c>
      <c r="I439" s="25">
        <f t="shared" si="155"/>
        <v>6</v>
      </c>
      <c r="J439" s="25">
        <f t="shared" si="155"/>
        <v>110</v>
      </c>
      <c r="K439" s="25">
        <f t="shared" si="155"/>
        <v>78</v>
      </c>
      <c r="L439" s="25">
        <f t="shared" si="155"/>
        <v>19</v>
      </c>
      <c r="M439" s="25">
        <f t="shared" si="155"/>
        <v>15</v>
      </c>
      <c r="N439" s="25">
        <f t="shared" si="155"/>
        <v>0</v>
      </c>
      <c r="O439" s="25">
        <f t="shared" si="155"/>
        <v>0</v>
      </c>
      <c r="P439" s="25">
        <f t="shared" si="155"/>
        <v>0</v>
      </c>
      <c r="Q439" s="88"/>
      <c r="R439" s="36"/>
      <c r="S439" s="72"/>
    </row>
    <row r="440" spans="1:19" ht="26.25">
      <c r="A440" s="63"/>
      <c r="B440" s="114"/>
      <c r="C440" s="7" t="s">
        <v>112</v>
      </c>
      <c r="D440" s="4"/>
      <c r="E440" s="66"/>
      <c r="F440" s="8"/>
      <c r="G440" s="25">
        <f t="shared" ref="G440:P441" si="156">G444+G448+G452+G456</f>
        <v>5.4</v>
      </c>
      <c r="H440" s="25">
        <f t="shared" si="156"/>
        <v>0</v>
      </c>
      <c r="I440" s="25">
        <f t="shared" si="156"/>
        <v>0</v>
      </c>
      <c r="J440" s="25">
        <f t="shared" si="156"/>
        <v>0</v>
      </c>
      <c r="K440" s="25">
        <f t="shared" si="156"/>
        <v>2.7</v>
      </c>
      <c r="L440" s="25">
        <f t="shared" si="156"/>
        <v>2.7</v>
      </c>
      <c r="M440" s="25">
        <f t="shared" si="156"/>
        <v>0</v>
      </c>
      <c r="N440" s="25">
        <f t="shared" si="156"/>
        <v>0</v>
      </c>
      <c r="O440" s="25">
        <f t="shared" si="156"/>
        <v>0</v>
      </c>
      <c r="P440" s="25">
        <f t="shared" si="156"/>
        <v>0</v>
      </c>
      <c r="Q440" s="88"/>
      <c r="R440" s="36"/>
      <c r="S440" s="72"/>
    </row>
    <row r="441" spans="1:19" ht="26.25">
      <c r="A441" s="63"/>
      <c r="B441" s="114"/>
      <c r="C441" s="7" t="s">
        <v>109</v>
      </c>
      <c r="D441" s="4"/>
      <c r="E441" s="67"/>
      <c r="F441" s="8"/>
      <c r="G441" s="25">
        <f t="shared" si="156"/>
        <v>0</v>
      </c>
      <c r="H441" s="25">
        <f t="shared" si="156"/>
        <v>0</v>
      </c>
      <c r="I441" s="25">
        <f t="shared" si="156"/>
        <v>0</v>
      </c>
      <c r="J441" s="25">
        <f t="shared" si="156"/>
        <v>0</v>
      </c>
      <c r="K441" s="25">
        <f t="shared" si="156"/>
        <v>0</v>
      </c>
      <c r="L441" s="25">
        <f t="shared" si="156"/>
        <v>0</v>
      </c>
      <c r="M441" s="25">
        <f t="shared" si="156"/>
        <v>0</v>
      </c>
      <c r="N441" s="25">
        <f t="shared" si="156"/>
        <v>0</v>
      </c>
      <c r="O441" s="25">
        <f t="shared" si="156"/>
        <v>0</v>
      </c>
      <c r="P441" s="25">
        <f t="shared" si="156"/>
        <v>0</v>
      </c>
      <c r="Q441" s="88"/>
      <c r="R441" s="36"/>
      <c r="S441" s="72"/>
    </row>
    <row r="442" spans="1:19" ht="41.25" customHeight="1">
      <c r="A442" s="63">
        <v>51</v>
      </c>
      <c r="B442" s="81" t="s">
        <v>39</v>
      </c>
      <c r="C442" s="17" t="s">
        <v>111</v>
      </c>
      <c r="D442" s="92"/>
      <c r="E442" s="93" t="s">
        <v>173</v>
      </c>
      <c r="F442" s="1" t="s">
        <v>105</v>
      </c>
      <c r="G442" s="29">
        <f t="shared" ref="G442:G457" si="157">H442+I442+J442+K442+L442+M442+N442+O442+P442</f>
        <v>110</v>
      </c>
      <c r="H442" s="29">
        <f>H443+H444+H445</f>
        <v>0</v>
      </c>
      <c r="I442" s="29">
        <f t="shared" ref="I442:O442" si="158">I443+I444+I445</f>
        <v>0</v>
      </c>
      <c r="J442" s="29">
        <f t="shared" si="158"/>
        <v>50</v>
      </c>
      <c r="K442" s="29">
        <f t="shared" si="158"/>
        <v>30</v>
      </c>
      <c r="L442" s="29">
        <f t="shared" si="158"/>
        <v>15</v>
      </c>
      <c r="M442" s="29">
        <f t="shared" si="158"/>
        <v>15</v>
      </c>
      <c r="N442" s="29">
        <f t="shared" si="158"/>
        <v>0</v>
      </c>
      <c r="O442" s="29">
        <f t="shared" si="158"/>
        <v>0</v>
      </c>
      <c r="P442" s="29">
        <f>P443+P444+P445</f>
        <v>0</v>
      </c>
      <c r="Q442" s="97" t="s">
        <v>106</v>
      </c>
      <c r="R442" s="92"/>
      <c r="S442" s="76" t="s">
        <v>170</v>
      </c>
    </row>
    <row r="443" spans="1:19" ht="33" customHeight="1">
      <c r="A443" s="63"/>
      <c r="B443" s="81"/>
      <c r="C443" s="15" t="s">
        <v>107</v>
      </c>
      <c r="D443" s="92"/>
      <c r="E443" s="93"/>
      <c r="F443" s="10"/>
      <c r="G443" s="29">
        <f t="shared" si="157"/>
        <v>110</v>
      </c>
      <c r="H443" s="29">
        <v>0</v>
      </c>
      <c r="I443" s="29">
        <v>0</v>
      </c>
      <c r="J443" s="14">
        <v>50</v>
      </c>
      <c r="K443" s="14">
        <v>30</v>
      </c>
      <c r="L443" s="29">
        <v>15</v>
      </c>
      <c r="M443" s="29">
        <v>15</v>
      </c>
      <c r="N443" s="29">
        <v>0</v>
      </c>
      <c r="O443" s="29">
        <v>0</v>
      </c>
      <c r="P443" s="29">
        <v>0</v>
      </c>
      <c r="Q443" s="97"/>
      <c r="R443" s="92"/>
      <c r="S443" s="76"/>
    </row>
    <row r="444" spans="1:19" ht="38.25" customHeight="1">
      <c r="A444" s="63"/>
      <c r="B444" s="81"/>
      <c r="C444" s="15" t="s">
        <v>108</v>
      </c>
      <c r="D444" s="92"/>
      <c r="E444" s="93"/>
      <c r="F444" s="10"/>
      <c r="G444" s="29">
        <f t="shared" si="157"/>
        <v>0</v>
      </c>
      <c r="H444" s="29">
        <v>0</v>
      </c>
      <c r="I444" s="29">
        <v>0</v>
      </c>
      <c r="J444" s="29">
        <v>0</v>
      </c>
      <c r="K444" s="29">
        <v>0</v>
      </c>
      <c r="L444" s="29">
        <v>0</v>
      </c>
      <c r="M444" s="29">
        <v>0</v>
      </c>
      <c r="N444" s="29">
        <v>0</v>
      </c>
      <c r="O444" s="29">
        <v>0</v>
      </c>
      <c r="P444" s="29">
        <v>0</v>
      </c>
      <c r="Q444" s="97"/>
      <c r="R444" s="92"/>
      <c r="S444" s="76"/>
    </row>
    <row r="445" spans="1:19" ht="25.5" customHeight="1">
      <c r="A445" s="63"/>
      <c r="B445" s="81"/>
      <c r="C445" s="15" t="s">
        <v>109</v>
      </c>
      <c r="D445" s="92"/>
      <c r="E445" s="93"/>
      <c r="F445" s="10"/>
      <c r="G445" s="29">
        <f t="shared" si="157"/>
        <v>0</v>
      </c>
      <c r="H445" s="29">
        <v>0</v>
      </c>
      <c r="I445" s="29">
        <v>0</v>
      </c>
      <c r="J445" s="29">
        <v>0</v>
      </c>
      <c r="K445" s="29">
        <v>0</v>
      </c>
      <c r="L445" s="29">
        <v>0</v>
      </c>
      <c r="M445" s="29">
        <v>0</v>
      </c>
      <c r="N445" s="29">
        <v>0</v>
      </c>
      <c r="O445" s="29">
        <v>0</v>
      </c>
      <c r="P445" s="29">
        <v>0</v>
      </c>
      <c r="Q445" s="97"/>
      <c r="R445" s="92"/>
      <c r="S445" s="76"/>
    </row>
    <row r="446" spans="1:19" ht="32.25" customHeight="1">
      <c r="A446" s="63">
        <v>52</v>
      </c>
      <c r="B446" s="81" t="s">
        <v>166</v>
      </c>
      <c r="C446" s="17" t="s">
        <v>111</v>
      </c>
      <c r="D446" s="92"/>
      <c r="E446" s="93" t="s">
        <v>173</v>
      </c>
      <c r="F446" s="1" t="s">
        <v>105</v>
      </c>
      <c r="G446" s="29">
        <f t="shared" si="157"/>
        <v>25.4</v>
      </c>
      <c r="H446" s="29">
        <f>H447+H448+H449</f>
        <v>0</v>
      </c>
      <c r="I446" s="29">
        <f t="shared" ref="I446:O446" si="159">I447+I448+I449</f>
        <v>0</v>
      </c>
      <c r="J446" s="29">
        <f t="shared" si="159"/>
        <v>8</v>
      </c>
      <c r="K446" s="29">
        <f t="shared" si="159"/>
        <v>10.7</v>
      </c>
      <c r="L446" s="29">
        <f t="shared" si="159"/>
        <v>6.7</v>
      </c>
      <c r="M446" s="29">
        <f t="shared" si="159"/>
        <v>0</v>
      </c>
      <c r="N446" s="29">
        <f t="shared" si="159"/>
        <v>0</v>
      </c>
      <c r="O446" s="29">
        <f t="shared" si="159"/>
        <v>0</v>
      </c>
      <c r="P446" s="29">
        <f>P447+P448+P449</f>
        <v>0</v>
      </c>
      <c r="Q446" s="97" t="s">
        <v>106</v>
      </c>
      <c r="R446" s="92"/>
      <c r="S446" s="76"/>
    </row>
    <row r="447" spans="1:19" ht="21.75" customHeight="1">
      <c r="A447" s="63"/>
      <c r="B447" s="81" t="s">
        <v>107</v>
      </c>
      <c r="C447" s="15" t="s">
        <v>107</v>
      </c>
      <c r="D447" s="92"/>
      <c r="E447" s="93"/>
      <c r="F447" s="10"/>
      <c r="G447" s="29">
        <f t="shared" si="157"/>
        <v>20</v>
      </c>
      <c r="H447" s="29">
        <v>0</v>
      </c>
      <c r="I447" s="29">
        <v>0</v>
      </c>
      <c r="J447" s="29">
        <v>8</v>
      </c>
      <c r="K447" s="29">
        <v>8</v>
      </c>
      <c r="L447" s="29">
        <v>4</v>
      </c>
      <c r="M447" s="29">
        <v>0</v>
      </c>
      <c r="N447" s="29">
        <v>0</v>
      </c>
      <c r="O447" s="29">
        <v>0</v>
      </c>
      <c r="P447" s="29">
        <v>0</v>
      </c>
      <c r="Q447" s="97"/>
      <c r="R447" s="92"/>
      <c r="S447" s="76"/>
    </row>
    <row r="448" spans="1:19">
      <c r="A448" s="63"/>
      <c r="B448" s="81" t="s">
        <v>108</v>
      </c>
      <c r="C448" s="15" t="s">
        <v>108</v>
      </c>
      <c r="D448" s="92"/>
      <c r="E448" s="93"/>
      <c r="F448" s="10"/>
      <c r="G448" s="29">
        <f t="shared" si="157"/>
        <v>5.4</v>
      </c>
      <c r="H448" s="29">
        <v>0</v>
      </c>
      <c r="I448" s="29">
        <v>0</v>
      </c>
      <c r="J448" s="29">
        <v>0</v>
      </c>
      <c r="K448" s="29">
        <v>2.7</v>
      </c>
      <c r="L448" s="29">
        <v>2.7</v>
      </c>
      <c r="M448" s="29">
        <v>0</v>
      </c>
      <c r="N448" s="29">
        <v>0</v>
      </c>
      <c r="O448" s="29">
        <v>0</v>
      </c>
      <c r="P448" s="29">
        <v>0</v>
      </c>
      <c r="Q448" s="97"/>
      <c r="R448" s="92"/>
      <c r="S448" s="76"/>
    </row>
    <row r="449" spans="1:19" ht="51" customHeight="1">
      <c r="A449" s="63"/>
      <c r="B449" s="81" t="s">
        <v>109</v>
      </c>
      <c r="C449" s="15" t="s">
        <v>109</v>
      </c>
      <c r="D449" s="92"/>
      <c r="E449" s="93"/>
      <c r="F449" s="10"/>
      <c r="G449" s="29">
        <f t="shared" si="157"/>
        <v>0</v>
      </c>
      <c r="H449" s="29">
        <v>0</v>
      </c>
      <c r="I449" s="29">
        <v>0</v>
      </c>
      <c r="J449" s="29">
        <v>0</v>
      </c>
      <c r="K449" s="29">
        <v>0</v>
      </c>
      <c r="L449" s="29">
        <v>0</v>
      </c>
      <c r="M449" s="29">
        <v>0</v>
      </c>
      <c r="N449" s="29">
        <v>0</v>
      </c>
      <c r="O449" s="29">
        <v>0</v>
      </c>
      <c r="P449" s="29">
        <v>0</v>
      </c>
      <c r="Q449" s="97"/>
      <c r="R449" s="92"/>
      <c r="S449" s="76"/>
    </row>
    <row r="450" spans="1:19" ht="15">
      <c r="A450" s="63">
        <v>53</v>
      </c>
      <c r="B450" s="80" t="s">
        <v>40</v>
      </c>
      <c r="C450" s="17" t="s">
        <v>111</v>
      </c>
      <c r="D450" s="92"/>
      <c r="E450" s="93" t="s">
        <v>173</v>
      </c>
      <c r="F450" s="1" t="s">
        <v>224</v>
      </c>
      <c r="G450" s="29">
        <f t="shared" si="157"/>
        <v>60</v>
      </c>
      <c r="H450" s="29">
        <f>H451+H452+H453</f>
        <v>7</v>
      </c>
      <c r="I450" s="29">
        <f t="shared" ref="I450:O450" si="160">I451+I452+I453</f>
        <v>6</v>
      </c>
      <c r="J450" s="29">
        <f t="shared" si="160"/>
        <v>27</v>
      </c>
      <c r="K450" s="29">
        <f t="shared" si="160"/>
        <v>20</v>
      </c>
      <c r="L450" s="29">
        <f t="shared" si="160"/>
        <v>0</v>
      </c>
      <c r="M450" s="29">
        <f t="shared" si="160"/>
        <v>0</v>
      </c>
      <c r="N450" s="29">
        <f t="shared" si="160"/>
        <v>0</v>
      </c>
      <c r="O450" s="29">
        <f t="shared" si="160"/>
        <v>0</v>
      </c>
      <c r="P450" s="29">
        <f>P451+P452+P453</f>
        <v>0</v>
      </c>
      <c r="Q450" s="97" t="s">
        <v>307</v>
      </c>
      <c r="R450" s="92"/>
      <c r="S450" s="76" t="s">
        <v>171</v>
      </c>
    </row>
    <row r="451" spans="1:19" ht="24.75" customHeight="1">
      <c r="A451" s="63"/>
      <c r="B451" s="80" t="s">
        <v>107</v>
      </c>
      <c r="C451" s="15" t="s">
        <v>107</v>
      </c>
      <c r="D451" s="92"/>
      <c r="E451" s="93"/>
      <c r="F451" s="10"/>
      <c r="G451" s="29">
        <f t="shared" si="157"/>
        <v>60</v>
      </c>
      <c r="H451" s="29">
        <v>7</v>
      </c>
      <c r="I451" s="29">
        <v>6</v>
      </c>
      <c r="J451" s="29">
        <v>27</v>
      </c>
      <c r="K451" s="29">
        <v>20</v>
      </c>
      <c r="L451" s="29">
        <v>0</v>
      </c>
      <c r="M451" s="29">
        <v>0</v>
      </c>
      <c r="N451" s="29">
        <v>0</v>
      </c>
      <c r="O451" s="29">
        <v>0</v>
      </c>
      <c r="P451" s="29">
        <v>0</v>
      </c>
      <c r="Q451" s="97"/>
      <c r="R451" s="92"/>
      <c r="S451" s="76"/>
    </row>
    <row r="452" spans="1:19" ht="18.75" customHeight="1">
      <c r="A452" s="63"/>
      <c r="B452" s="80" t="s">
        <v>108</v>
      </c>
      <c r="C452" s="15" t="s">
        <v>108</v>
      </c>
      <c r="D452" s="92"/>
      <c r="E452" s="93"/>
      <c r="F452" s="10"/>
      <c r="G452" s="29">
        <f t="shared" si="157"/>
        <v>0</v>
      </c>
      <c r="H452" s="29">
        <v>0</v>
      </c>
      <c r="I452" s="29">
        <v>0</v>
      </c>
      <c r="J452" s="29">
        <v>0</v>
      </c>
      <c r="K452" s="29">
        <v>0</v>
      </c>
      <c r="L452" s="29">
        <v>0</v>
      </c>
      <c r="M452" s="29">
        <v>0</v>
      </c>
      <c r="N452" s="29">
        <v>0</v>
      </c>
      <c r="O452" s="29">
        <v>0</v>
      </c>
      <c r="P452" s="29">
        <v>0</v>
      </c>
      <c r="Q452" s="97"/>
      <c r="R452" s="92"/>
      <c r="S452" s="76"/>
    </row>
    <row r="453" spans="1:19" ht="144.75" customHeight="1">
      <c r="A453" s="63"/>
      <c r="B453" s="80" t="s">
        <v>109</v>
      </c>
      <c r="C453" s="15" t="s">
        <v>109</v>
      </c>
      <c r="D453" s="92"/>
      <c r="E453" s="93"/>
      <c r="F453" s="10"/>
      <c r="G453" s="29">
        <f t="shared" si="157"/>
        <v>0</v>
      </c>
      <c r="H453" s="29">
        <v>0</v>
      </c>
      <c r="I453" s="29">
        <v>0</v>
      </c>
      <c r="J453" s="29">
        <v>0</v>
      </c>
      <c r="K453" s="29">
        <v>0</v>
      </c>
      <c r="L453" s="29">
        <v>0</v>
      </c>
      <c r="M453" s="29">
        <v>0</v>
      </c>
      <c r="N453" s="29">
        <v>0</v>
      </c>
      <c r="O453" s="29">
        <v>0</v>
      </c>
      <c r="P453" s="29">
        <v>0</v>
      </c>
      <c r="Q453" s="97"/>
      <c r="R453" s="92"/>
      <c r="S453" s="76"/>
    </row>
    <row r="454" spans="1:19" ht="15">
      <c r="A454" s="63">
        <v>54</v>
      </c>
      <c r="B454" s="80" t="s">
        <v>41</v>
      </c>
      <c r="C454" s="17" t="s">
        <v>111</v>
      </c>
      <c r="D454" s="92"/>
      <c r="E454" s="93" t="s">
        <v>173</v>
      </c>
      <c r="F454" s="1" t="s">
        <v>224</v>
      </c>
      <c r="G454" s="29">
        <f t="shared" si="157"/>
        <v>45</v>
      </c>
      <c r="H454" s="29">
        <f>H455+H456+H457</f>
        <v>0</v>
      </c>
      <c r="I454" s="29">
        <f t="shared" ref="I454:O454" si="161">I455+I456+I457</f>
        <v>0</v>
      </c>
      <c r="J454" s="29">
        <f t="shared" si="161"/>
        <v>25</v>
      </c>
      <c r="K454" s="29">
        <f t="shared" si="161"/>
        <v>20</v>
      </c>
      <c r="L454" s="29">
        <f t="shared" si="161"/>
        <v>0</v>
      </c>
      <c r="M454" s="29">
        <f t="shared" si="161"/>
        <v>0</v>
      </c>
      <c r="N454" s="29">
        <f t="shared" si="161"/>
        <v>0</v>
      </c>
      <c r="O454" s="29">
        <f t="shared" si="161"/>
        <v>0</v>
      </c>
      <c r="P454" s="29">
        <f>P455+P456+P457</f>
        <v>0</v>
      </c>
      <c r="Q454" s="97" t="s">
        <v>308</v>
      </c>
      <c r="R454" s="92"/>
      <c r="S454" s="76" t="s">
        <v>65</v>
      </c>
    </row>
    <row r="455" spans="1:19">
      <c r="A455" s="63"/>
      <c r="B455" s="80" t="s">
        <v>107</v>
      </c>
      <c r="C455" s="15" t="s">
        <v>107</v>
      </c>
      <c r="D455" s="92"/>
      <c r="E455" s="93"/>
      <c r="F455" s="10"/>
      <c r="G455" s="29">
        <f t="shared" si="157"/>
        <v>45</v>
      </c>
      <c r="H455" s="29">
        <v>0</v>
      </c>
      <c r="I455" s="29">
        <v>0</v>
      </c>
      <c r="J455" s="29">
        <v>25</v>
      </c>
      <c r="K455" s="29">
        <v>20</v>
      </c>
      <c r="L455" s="29">
        <v>0</v>
      </c>
      <c r="M455" s="29">
        <v>0</v>
      </c>
      <c r="N455" s="29">
        <v>0</v>
      </c>
      <c r="O455" s="29">
        <v>0</v>
      </c>
      <c r="P455" s="29">
        <v>0</v>
      </c>
      <c r="Q455" s="97"/>
      <c r="R455" s="92"/>
      <c r="S455" s="76"/>
    </row>
    <row r="456" spans="1:19">
      <c r="A456" s="63"/>
      <c r="B456" s="80" t="s">
        <v>108</v>
      </c>
      <c r="C456" s="15" t="s">
        <v>108</v>
      </c>
      <c r="D456" s="92"/>
      <c r="E456" s="93"/>
      <c r="F456" s="10"/>
      <c r="G456" s="29">
        <f t="shared" si="157"/>
        <v>0</v>
      </c>
      <c r="H456" s="29">
        <v>0</v>
      </c>
      <c r="I456" s="29">
        <v>0</v>
      </c>
      <c r="J456" s="29">
        <v>0</v>
      </c>
      <c r="K456" s="29">
        <v>0</v>
      </c>
      <c r="L456" s="29">
        <v>0</v>
      </c>
      <c r="M456" s="29">
        <v>0</v>
      </c>
      <c r="N456" s="29">
        <v>0</v>
      </c>
      <c r="O456" s="29">
        <v>0</v>
      </c>
      <c r="P456" s="29">
        <v>0</v>
      </c>
      <c r="Q456" s="97"/>
      <c r="R456" s="92"/>
      <c r="S456" s="76"/>
    </row>
    <row r="457" spans="1:19" ht="37.5" customHeight="1">
      <c r="A457" s="63"/>
      <c r="B457" s="80" t="s">
        <v>109</v>
      </c>
      <c r="C457" s="15" t="s">
        <v>109</v>
      </c>
      <c r="D457" s="92"/>
      <c r="E457" s="93"/>
      <c r="F457" s="10"/>
      <c r="G457" s="29">
        <f t="shared" si="157"/>
        <v>0</v>
      </c>
      <c r="H457" s="29">
        <v>0</v>
      </c>
      <c r="I457" s="29">
        <v>0</v>
      </c>
      <c r="J457" s="29">
        <v>0</v>
      </c>
      <c r="K457" s="29">
        <v>0</v>
      </c>
      <c r="L457" s="29">
        <v>0</v>
      </c>
      <c r="M457" s="29">
        <v>0</v>
      </c>
      <c r="N457" s="29">
        <v>0</v>
      </c>
      <c r="O457" s="29">
        <v>0</v>
      </c>
      <c r="P457" s="29">
        <v>0</v>
      </c>
      <c r="Q457" s="97"/>
      <c r="R457" s="92"/>
      <c r="S457" s="76"/>
    </row>
    <row r="458" spans="1:19" ht="27" customHeight="1">
      <c r="A458" s="73" t="s">
        <v>203</v>
      </c>
      <c r="B458" s="74"/>
      <c r="C458" s="74"/>
      <c r="D458" s="74"/>
      <c r="E458" s="74"/>
      <c r="F458" s="74"/>
      <c r="G458" s="74"/>
      <c r="H458" s="74"/>
      <c r="I458" s="74"/>
      <c r="J458" s="74"/>
      <c r="K458" s="74"/>
      <c r="L458" s="74"/>
      <c r="M458" s="74"/>
      <c r="N458" s="74"/>
      <c r="O458" s="74"/>
      <c r="P458" s="74"/>
      <c r="Q458" s="74"/>
      <c r="R458" s="74"/>
      <c r="S458" s="74"/>
    </row>
    <row r="459" spans="1:19">
      <c r="A459" s="63"/>
      <c r="B459" s="91"/>
      <c r="C459" s="7" t="s">
        <v>111</v>
      </c>
      <c r="D459" s="4"/>
      <c r="E459" s="65"/>
      <c r="F459" s="8"/>
      <c r="G459" s="13">
        <f>G467+G471+G463</f>
        <v>1655.1</v>
      </c>
      <c r="H459" s="13">
        <f t="shared" ref="H459:P459" si="162">H467+H471+H463</f>
        <v>100</v>
      </c>
      <c r="I459" s="13">
        <f t="shared" si="162"/>
        <v>150</v>
      </c>
      <c r="J459" s="13">
        <f t="shared" si="162"/>
        <v>690</v>
      </c>
      <c r="K459" s="13">
        <f t="shared" si="162"/>
        <v>459</v>
      </c>
      <c r="L459" s="13">
        <f t="shared" si="162"/>
        <v>53.7</v>
      </c>
      <c r="M459" s="13">
        <f t="shared" si="162"/>
        <v>43.7</v>
      </c>
      <c r="N459" s="13">
        <f t="shared" si="162"/>
        <v>48.1</v>
      </c>
      <c r="O459" s="13">
        <f t="shared" si="162"/>
        <v>50.3</v>
      </c>
      <c r="P459" s="13">
        <f t="shared" si="162"/>
        <v>60.3</v>
      </c>
      <c r="Q459" s="90" t="s">
        <v>185</v>
      </c>
      <c r="R459" s="63">
        <v>326</v>
      </c>
      <c r="S459" s="131" t="s">
        <v>66</v>
      </c>
    </row>
    <row r="460" spans="1:19">
      <c r="A460" s="63"/>
      <c r="B460" s="91"/>
      <c r="C460" s="7" t="s">
        <v>107</v>
      </c>
      <c r="D460" s="4"/>
      <c r="E460" s="66"/>
      <c r="F460" s="8"/>
      <c r="G460" s="13">
        <f>G468+G472+G464</f>
        <v>1655.1</v>
      </c>
      <c r="H460" s="13">
        <f t="shared" ref="H460:P460" si="163">H468+H472+H464</f>
        <v>100</v>
      </c>
      <c r="I460" s="13">
        <f t="shared" si="163"/>
        <v>150</v>
      </c>
      <c r="J460" s="13">
        <f t="shared" si="163"/>
        <v>690</v>
      </c>
      <c r="K460" s="13">
        <f t="shared" si="163"/>
        <v>459</v>
      </c>
      <c r="L460" s="13">
        <f t="shared" si="163"/>
        <v>53.7</v>
      </c>
      <c r="M460" s="13">
        <f t="shared" si="163"/>
        <v>43.7</v>
      </c>
      <c r="N460" s="13">
        <f t="shared" si="163"/>
        <v>48.1</v>
      </c>
      <c r="O460" s="13">
        <f t="shared" si="163"/>
        <v>50.3</v>
      </c>
      <c r="P460" s="13">
        <f t="shared" si="163"/>
        <v>60.3</v>
      </c>
      <c r="Q460" s="90"/>
      <c r="R460" s="63"/>
      <c r="S460" s="131"/>
    </row>
    <row r="461" spans="1:19" ht="25.5">
      <c r="A461" s="63"/>
      <c r="B461" s="91"/>
      <c r="C461" s="7" t="s">
        <v>112</v>
      </c>
      <c r="D461" s="4"/>
      <c r="E461" s="66"/>
      <c r="F461" s="8"/>
      <c r="G461" s="13">
        <f t="shared" ref="G461:P462" si="164">G469+G473+G465</f>
        <v>0</v>
      </c>
      <c r="H461" s="13">
        <f t="shared" si="164"/>
        <v>0</v>
      </c>
      <c r="I461" s="13">
        <f t="shared" si="164"/>
        <v>0</v>
      </c>
      <c r="J461" s="13">
        <f t="shared" si="164"/>
        <v>0</v>
      </c>
      <c r="K461" s="13">
        <f t="shared" si="164"/>
        <v>0</v>
      </c>
      <c r="L461" s="13">
        <f t="shared" si="164"/>
        <v>0</v>
      </c>
      <c r="M461" s="13">
        <f t="shared" si="164"/>
        <v>0</v>
      </c>
      <c r="N461" s="13">
        <f t="shared" si="164"/>
        <v>0</v>
      </c>
      <c r="O461" s="13">
        <f t="shared" si="164"/>
        <v>0</v>
      </c>
      <c r="P461" s="13">
        <f t="shared" si="164"/>
        <v>0</v>
      </c>
      <c r="Q461" s="90"/>
      <c r="R461" s="63"/>
      <c r="S461" s="131"/>
    </row>
    <row r="462" spans="1:19" ht="25.5">
      <c r="A462" s="63"/>
      <c r="B462" s="91"/>
      <c r="C462" s="7" t="s">
        <v>109</v>
      </c>
      <c r="D462" s="4"/>
      <c r="E462" s="67"/>
      <c r="F462" s="8"/>
      <c r="G462" s="13">
        <f>G470+G474+G466</f>
        <v>0</v>
      </c>
      <c r="H462" s="13">
        <f t="shared" si="164"/>
        <v>0</v>
      </c>
      <c r="I462" s="13">
        <f t="shared" si="164"/>
        <v>0</v>
      </c>
      <c r="J462" s="13">
        <f t="shared" si="164"/>
        <v>0</v>
      </c>
      <c r="K462" s="13">
        <f t="shared" si="164"/>
        <v>0</v>
      </c>
      <c r="L462" s="13">
        <f t="shared" si="164"/>
        <v>0</v>
      </c>
      <c r="M462" s="13">
        <f t="shared" si="164"/>
        <v>0</v>
      </c>
      <c r="N462" s="13">
        <f t="shared" si="164"/>
        <v>0</v>
      </c>
      <c r="O462" s="13">
        <f t="shared" si="164"/>
        <v>0</v>
      </c>
      <c r="P462" s="13">
        <f t="shared" si="164"/>
        <v>0</v>
      </c>
      <c r="Q462" s="90"/>
      <c r="R462" s="63"/>
      <c r="S462" s="131"/>
    </row>
    <row r="463" spans="1:19" ht="195" customHeight="1">
      <c r="A463" s="63">
        <v>55</v>
      </c>
      <c r="B463" s="79" t="s">
        <v>300</v>
      </c>
      <c r="C463" s="17" t="s">
        <v>111</v>
      </c>
      <c r="D463" s="62"/>
      <c r="E463" s="60" t="s">
        <v>4</v>
      </c>
      <c r="F463" s="54" t="s">
        <v>105</v>
      </c>
      <c r="G463" s="24">
        <f>H463+I463+J463+K463+L463+M463+N463+O463+P463</f>
        <v>331.5</v>
      </c>
      <c r="H463" s="24">
        <f t="shared" ref="H463:P463" si="165">H464+H465+H466</f>
        <v>0</v>
      </c>
      <c r="I463" s="24">
        <v>30.1</v>
      </c>
      <c r="J463" s="24">
        <v>301.39999999999998</v>
      </c>
      <c r="K463" s="24">
        <v>0</v>
      </c>
      <c r="L463" s="24">
        <f t="shared" si="165"/>
        <v>0</v>
      </c>
      <c r="M463" s="24">
        <f t="shared" si="165"/>
        <v>0</v>
      </c>
      <c r="N463" s="24">
        <f t="shared" si="165"/>
        <v>0</v>
      </c>
      <c r="O463" s="24">
        <f t="shared" si="165"/>
        <v>0</v>
      </c>
      <c r="P463" s="24">
        <f t="shared" si="165"/>
        <v>0</v>
      </c>
      <c r="Q463" s="86" t="s">
        <v>204</v>
      </c>
      <c r="R463" s="85">
        <v>1</v>
      </c>
      <c r="S463" s="89" t="s">
        <v>155</v>
      </c>
    </row>
    <row r="464" spans="1:19" ht="15">
      <c r="A464" s="63"/>
      <c r="B464" s="79"/>
      <c r="C464" s="15" t="s">
        <v>107</v>
      </c>
      <c r="D464" s="62"/>
      <c r="E464" s="60"/>
      <c r="F464" s="40"/>
      <c r="G464" s="24">
        <f t="shared" ref="G464:G474" si="166">H464+I464+J464+K464+L464+M464+N464+O464+P464</f>
        <v>331.5</v>
      </c>
      <c r="H464" s="14">
        <v>0</v>
      </c>
      <c r="I464" s="14">
        <v>30.1</v>
      </c>
      <c r="J464" s="14">
        <v>301.39999999999998</v>
      </c>
      <c r="K464" s="14">
        <v>0</v>
      </c>
      <c r="L464" s="5">
        <v>0</v>
      </c>
      <c r="M464" s="5">
        <v>0</v>
      </c>
      <c r="N464" s="5">
        <v>0</v>
      </c>
      <c r="O464" s="5">
        <v>0</v>
      </c>
      <c r="P464" s="5">
        <v>0</v>
      </c>
      <c r="Q464" s="86"/>
      <c r="R464" s="85"/>
      <c r="S464" s="89"/>
    </row>
    <row r="465" spans="1:19" ht="15">
      <c r="A465" s="63"/>
      <c r="B465" s="79"/>
      <c r="C465" s="15" t="s">
        <v>108</v>
      </c>
      <c r="D465" s="62"/>
      <c r="E465" s="60"/>
      <c r="F465" s="40"/>
      <c r="G465" s="24">
        <f t="shared" si="166"/>
        <v>0</v>
      </c>
      <c r="H465" s="14">
        <v>0</v>
      </c>
      <c r="I465" s="14">
        <v>0</v>
      </c>
      <c r="J465" s="14">
        <v>0</v>
      </c>
      <c r="K465" s="14">
        <v>0</v>
      </c>
      <c r="L465" s="14">
        <v>0</v>
      </c>
      <c r="M465" s="14">
        <v>0</v>
      </c>
      <c r="N465" s="14">
        <v>0</v>
      </c>
      <c r="O465" s="14">
        <v>0</v>
      </c>
      <c r="P465" s="14">
        <v>0</v>
      </c>
      <c r="Q465" s="86"/>
      <c r="R465" s="85"/>
      <c r="S465" s="89"/>
    </row>
    <row r="466" spans="1:19" ht="16.5" customHeight="1">
      <c r="A466" s="63"/>
      <c r="B466" s="79"/>
      <c r="C466" s="15" t="s">
        <v>109</v>
      </c>
      <c r="D466" s="62"/>
      <c r="E466" s="60"/>
      <c r="F466" s="40"/>
      <c r="G466" s="24">
        <f t="shared" si="166"/>
        <v>0</v>
      </c>
      <c r="H466" s="14">
        <v>0</v>
      </c>
      <c r="I466" s="14">
        <v>0</v>
      </c>
      <c r="J466" s="14">
        <v>0</v>
      </c>
      <c r="K466" s="14">
        <v>0</v>
      </c>
      <c r="L466" s="14">
        <v>0</v>
      </c>
      <c r="M466" s="14">
        <v>0</v>
      </c>
      <c r="N466" s="14">
        <v>0</v>
      </c>
      <c r="O466" s="14">
        <v>0</v>
      </c>
      <c r="P466" s="14">
        <v>0</v>
      </c>
      <c r="Q466" s="86"/>
      <c r="R466" s="85"/>
      <c r="S466" s="89"/>
    </row>
    <row r="467" spans="1:19" ht="195">
      <c r="A467" s="63">
        <v>56</v>
      </c>
      <c r="B467" s="81" t="s">
        <v>42</v>
      </c>
      <c r="C467" s="17" t="s">
        <v>111</v>
      </c>
      <c r="D467" s="62"/>
      <c r="E467" s="60" t="s">
        <v>4</v>
      </c>
      <c r="F467" s="54" t="s">
        <v>105</v>
      </c>
      <c r="G467" s="24">
        <f t="shared" si="166"/>
        <v>7.5</v>
      </c>
      <c r="H467" s="24">
        <f>H468+H469+H470</f>
        <v>0</v>
      </c>
      <c r="I467" s="24">
        <f t="shared" ref="I467:P467" si="167">I468+I469+I470</f>
        <v>0</v>
      </c>
      <c r="J467" s="24">
        <v>7.5</v>
      </c>
      <c r="K467" s="24">
        <v>0</v>
      </c>
      <c r="L467" s="24">
        <f t="shared" si="167"/>
        <v>0</v>
      </c>
      <c r="M467" s="24">
        <f t="shared" si="167"/>
        <v>0</v>
      </c>
      <c r="N467" s="24">
        <f t="shared" si="167"/>
        <v>0</v>
      </c>
      <c r="O467" s="24">
        <f t="shared" si="167"/>
        <v>0</v>
      </c>
      <c r="P467" s="24">
        <f t="shared" si="167"/>
        <v>0</v>
      </c>
      <c r="Q467" s="86" t="s">
        <v>204</v>
      </c>
      <c r="R467" s="85">
        <v>1</v>
      </c>
      <c r="S467" s="89" t="s">
        <v>67</v>
      </c>
    </row>
    <row r="468" spans="1:19" ht="15">
      <c r="A468" s="63"/>
      <c r="B468" s="81"/>
      <c r="C468" s="15" t="s">
        <v>107</v>
      </c>
      <c r="D468" s="62"/>
      <c r="E468" s="60"/>
      <c r="F468" s="40"/>
      <c r="G468" s="24">
        <f t="shared" si="166"/>
        <v>7.5</v>
      </c>
      <c r="H468" s="14">
        <v>0</v>
      </c>
      <c r="I468" s="14">
        <v>0</v>
      </c>
      <c r="J468" s="14">
        <v>7.5</v>
      </c>
      <c r="K468" s="14">
        <v>0</v>
      </c>
      <c r="L468" s="14">
        <v>0</v>
      </c>
      <c r="M468" s="14">
        <v>0</v>
      </c>
      <c r="N468" s="14">
        <v>0</v>
      </c>
      <c r="O468" s="14">
        <v>0</v>
      </c>
      <c r="P468" s="14">
        <v>0</v>
      </c>
      <c r="Q468" s="86"/>
      <c r="R468" s="85"/>
      <c r="S468" s="89"/>
    </row>
    <row r="469" spans="1:19" ht="15">
      <c r="A469" s="63"/>
      <c r="B469" s="81"/>
      <c r="C469" s="15" t="s">
        <v>108</v>
      </c>
      <c r="D469" s="62"/>
      <c r="E469" s="60"/>
      <c r="F469" s="40"/>
      <c r="G469" s="24">
        <f t="shared" si="166"/>
        <v>0</v>
      </c>
      <c r="H469" s="14">
        <v>0</v>
      </c>
      <c r="I469" s="14">
        <v>0</v>
      </c>
      <c r="J469" s="14">
        <v>0</v>
      </c>
      <c r="K469" s="14">
        <v>0</v>
      </c>
      <c r="L469" s="14">
        <v>0</v>
      </c>
      <c r="M469" s="14">
        <v>0</v>
      </c>
      <c r="N469" s="14">
        <v>0</v>
      </c>
      <c r="O469" s="14">
        <v>0</v>
      </c>
      <c r="P469" s="14">
        <v>0</v>
      </c>
      <c r="Q469" s="86"/>
      <c r="R469" s="85"/>
      <c r="S469" s="89"/>
    </row>
    <row r="470" spans="1:19" ht="15">
      <c r="A470" s="63"/>
      <c r="B470" s="81"/>
      <c r="C470" s="15" t="s">
        <v>109</v>
      </c>
      <c r="D470" s="62"/>
      <c r="E470" s="60"/>
      <c r="F470" s="40"/>
      <c r="G470" s="24">
        <f t="shared" si="166"/>
        <v>0</v>
      </c>
      <c r="H470" s="14">
        <v>0</v>
      </c>
      <c r="I470" s="14">
        <v>0</v>
      </c>
      <c r="J470" s="14">
        <v>0</v>
      </c>
      <c r="K470" s="14">
        <v>0</v>
      </c>
      <c r="L470" s="14">
        <v>0</v>
      </c>
      <c r="M470" s="14">
        <v>0</v>
      </c>
      <c r="N470" s="14">
        <v>0</v>
      </c>
      <c r="O470" s="14">
        <v>0</v>
      </c>
      <c r="P470" s="14">
        <v>0</v>
      </c>
      <c r="Q470" s="86"/>
      <c r="R470" s="85"/>
      <c r="S470" s="89"/>
    </row>
    <row r="471" spans="1:19" ht="171" customHeight="1">
      <c r="A471" s="63">
        <v>57</v>
      </c>
      <c r="B471" s="79" t="s">
        <v>301</v>
      </c>
      <c r="C471" s="17" t="s">
        <v>111</v>
      </c>
      <c r="D471" s="62"/>
      <c r="E471" s="60" t="s">
        <v>154</v>
      </c>
      <c r="F471" s="41" t="s">
        <v>224</v>
      </c>
      <c r="G471" s="24">
        <f t="shared" si="166"/>
        <v>1316.1</v>
      </c>
      <c r="H471" s="24">
        <f>H472+H473+H474</f>
        <v>100</v>
      </c>
      <c r="I471" s="24">
        <v>119.9</v>
      </c>
      <c r="J471" s="24">
        <v>381.1</v>
      </c>
      <c r="K471" s="24">
        <f t="shared" ref="K471:P471" si="168">K472+K473+K474</f>
        <v>459</v>
      </c>
      <c r="L471" s="24">
        <f t="shared" si="168"/>
        <v>53.7</v>
      </c>
      <c r="M471" s="24">
        <f t="shared" si="168"/>
        <v>43.7</v>
      </c>
      <c r="N471" s="24">
        <f t="shared" si="168"/>
        <v>48.1</v>
      </c>
      <c r="O471" s="24">
        <f t="shared" si="168"/>
        <v>50.3</v>
      </c>
      <c r="P471" s="24">
        <f t="shared" si="168"/>
        <v>60.3</v>
      </c>
      <c r="Q471" s="86" t="s">
        <v>185</v>
      </c>
      <c r="R471" s="85">
        <v>324</v>
      </c>
      <c r="S471" s="87" t="s">
        <v>163</v>
      </c>
    </row>
    <row r="472" spans="1:19" ht="23.25" customHeight="1">
      <c r="A472" s="63"/>
      <c r="B472" s="79"/>
      <c r="C472" s="15" t="s">
        <v>107</v>
      </c>
      <c r="D472" s="62"/>
      <c r="E472" s="60"/>
      <c r="F472" s="40"/>
      <c r="G472" s="24">
        <f t="shared" si="166"/>
        <v>1316.1</v>
      </c>
      <c r="H472" s="14">
        <v>100</v>
      </c>
      <c r="I472" s="14">
        <v>119.9</v>
      </c>
      <c r="J472" s="14">
        <v>381.1</v>
      </c>
      <c r="K472" s="14">
        <v>459</v>
      </c>
      <c r="L472" s="5">
        <v>53.7</v>
      </c>
      <c r="M472" s="6">
        <v>43.7</v>
      </c>
      <c r="N472" s="14">
        <v>48.1</v>
      </c>
      <c r="O472" s="14">
        <v>50.3</v>
      </c>
      <c r="P472" s="14">
        <v>60.3</v>
      </c>
      <c r="Q472" s="86"/>
      <c r="R472" s="85"/>
      <c r="S472" s="87"/>
    </row>
    <row r="473" spans="1:19" ht="38.25" customHeight="1">
      <c r="A473" s="63"/>
      <c r="B473" s="79"/>
      <c r="C473" s="15" t="s">
        <v>108</v>
      </c>
      <c r="D473" s="62"/>
      <c r="E473" s="60"/>
      <c r="F473" s="40"/>
      <c r="G473" s="24">
        <f t="shared" si="166"/>
        <v>0</v>
      </c>
      <c r="H473" s="14">
        <v>0</v>
      </c>
      <c r="I473" s="14">
        <v>0</v>
      </c>
      <c r="J473" s="14">
        <v>0</v>
      </c>
      <c r="K473" s="14">
        <v>0</v>
      </c>
      <c r="L473" s="14">
        <v>0</v>
      </c>
      <c r="M473" s="14">
        <v>0</v>
      </c>
      <c r="N473" s="14">
        <v>0</v>
      </c>
      <c r="O473" s="14">
        <v>0</v>
      </c>
      <c r="P473" s="14">
        <v>0</v>
      </c>
      <c r="Q473" s="86"/>
      <c r="R473" s="85"/>
      <c r="S473" s="87"/>
    </row>
    <row r="474" spans="1:19" ht="45" customHeight="1">
      <c r="A474" s="63"/>
      <c r="B474" s="79"/>
      <c r="C474" s="15" t="s">
        <v>109</v>
      </c>
      <c r="D474" s="62"/>
      <c r="E474" s="60"/>
      <c r="F474" s="40"/>
      <c r="G474" s="24">
        <f t="shared" si="166"/>
        <v>0</v>
      </c>
      <c r="H474" s="14">
        <v>0</v>
      </c>
      <c r="I474" s="14">
        <v>0</v>
      </c>
      <c r="J474" s="14">
        <v>0</v>
      </c>
      <c r="K474" s="14">
        <v>0</v>
      </c>
      <c r="L474" s="14">
        <v>0</v>
      </c>
      <c r="M474" s="14">
        <v>0</v>
      </c>
      <c r="N474" s="14">
        <v>0</v>
      </c>
      <c r="O474" s="14">
        <v>0</v>
      </c>
      <c r="P474" s="14">
        <v>0</v>
      </c>
      <c r="Q474" s="86"/>
      <c r="R474" s="85"/>
      <c r="S474" s="87"/>
    </row>
    <row r="475" spans="1:19" ht="22.5" customHeight="1">
      <c r="A475" s="73" t="s">
        <v>205</v>
      </c>
      <c r="B475" s="74"/>
      <c r="C475" s="74"/>
      <c r="D475" s="74"/>
      <c r="E475" s="74"/>
      <c r="F475" s="74"/>
      <c r="G475" s="74"/>
      <c r="H475" s="74"/>
      <c r="I475" s="74"/>
      <c r="J475" s="74"/>
      <c r="K475" s="74"/>
      <c r="L475" s="74"/>
      <c r="M475" s="74"/>
      <c r="N475" s="74"/>
      <c r="O475" s="74"/>
      <c r="P475" s="74"/>
      <c r="Q475" s="74"/>
      <c r="R475" s="74"/>
      <c r="S475" s="74"/>
    </row>
    <row r="476" spans="1:19">
      <c r="A476" s="63"/>
      <c r="B476" s="63"/>
      <c r="C476" s="7" t="s">
        <v>111</v>
      </c>
      <c r="D476" s="4"/>
      <c r="E476" s="65"/>
      <c r="F476" s="8"/>
      <c r="G476" s="13">
        <f>G484+G488+G492+G480</f>
        <v>650</v>
      </c>
      <c r="H476" s="13">
        <f t="shared" ref="H476:P476" si="169">H477+H478+H479</f>
        <v>0</v>
      </c>
      <c r="I476" s="13">
        <f t="shared" si="169"/>
        <v>0</v>
      </c>
      <c r="J476" s="13">
        <f t="shared" si="169"/>
        <v>0</v>
      </c>
      <c r="K476" s="13">
        <f t="shared" si="169"/>
        <v>137.5</v>
      </c>
      <c r="L476" s="13">
        <f t="shared" si="169"/>
        <v>150</v>
      </c>
      <c r="M476" s="13">
        <f t="shared" si="169"/>
        <v>117.5</v>
      </c>
      <c r="N476" s="13">
        <f t="shared" si="169"/>
        <v>95</v>
      </c>
      <c r="O476" s="13">
        <f t="shared" si="169"/>
        <v>75</v>
      </c>
      <c r="P476" s="13">
        <f t="shared" si="169"/>
        <v>75</v>
      </c>
      <c r="Q476" s="11" t="s">
        <v>199</v>
      </c>
      <c r="R476" s="63">
        <v>60</v>
      </c>
      <c r="S476" s="75" t="s">
        <v>293</v>
      </c>
    </row>
    <row r="477" spans="1:19">
      <c r="A477" s="63"/>
      <c r="B477" s="63"/>
      <c r="C477" s="7" t="s">
        <v>107</v>
      </c>
      <c r="D477" s="4"/>
      <c r="E477" s="66"/>
      <c r="F477" s="8"/>
      <c r="G477" s="13">
        <f>G485+G489+G493+G481</f>
        <v>650</v>
      </c>
      <c r="H477" s="13">
        <f t="shared" ref="H477:P477" si="170">H485+H489+H493+H481</f>
        <v>0</v>
      </c>
      <c r="I477" s="13">
        <f t="shared" si="170"/>
        <v>0</v>
      </c>
      <c r="J477" s="13">
        <f t="shared" si="170"/>
        <v>0</v>
      </c>
      <c r="K477" s="13">
        <f t="shared" si="170"/>
        <v>137.5</v>
      </c>
      <c r="L477" s="13">
        <f t="shared" si="170"/>
        <v>150</v>
      </c>
      <c r="M477" s="13">
        <f t="shared" si="170"/>
        <v>117.5</v>
      </c>
      <c r="N477" s="13">
        <f t="shared" si="170"/>
        <v>95</v>
      </c>
      <c r="O477" s="13">
        <f t="shared" si="170"/>
        <v>75</v>
      </c>
      <c r="P477" s="13">
        <f t="shared" si="170"/>
        <v>75</v>
      </c>
      <c r="Q477" s="9"/>
      <c r="R477" s="63"/>
      <c r="S477" s="75"/>
    </row>
    <row r="478" spans="1:19" ht="26.25">
      <c r="A478" s="63"/>
      <c r="B478" s="63"/>
      <c r="C478" s="7" t="s">
        <v>112</v>
      </c>
      <c r="D478" s="4"/>
      <c r="E478" s="66"/>
      <c r="F478" s="8"/>
      <c r="G478" s="13">
        <f>G486+G490+G494+G482</f>
        <v>0</v>
      </c>
      <c r="H478" s="13">
        <f>H486+H490+H494+H494</f>
        <v>0</v>
      </c>
      <c r="I478" s="13">
        <f t="shared" ref="I478:P478" si="171">I486+I490+I494</f>
        <v>0</v>
      </c>
      <c r="J478" s="13">
        <f t="shared" si="171"/>
        <v>0</v>
      </c>
      <c r="K478" s="13">
        <f t="shared" si="171"/>
        <v>0</v>
      </c>
      <c r="L478" s="13">
        <f t="shared" si="171"/>
        <v>0</v>
      </c>
      <c r="M478" s="13">
        <f t="shared" si="171"/>
        <v>0</v>
      </c>
      <c r="N478" s="13">
        <f t="shared" si="171"/>
        <v>0</v>
      </c>
      <c r="O478" s="13">
        <f t="shared" si="171"/>
        <v>0</v>
      </c>
      <c r="P478" s="13">
        <f t="shared" si="171"/>
        <v>0</v>
      </c>
      <c r="Q478" s="36"/>
      <c r="R478" s="63"/>
      <c r="S478" s="75"/>
    </row>
    <row r="479" spans="1:19" ht="26.25">
      <c r="A479" s="63"/>
      <c r="B479" s="63"/>
      <c r="C479" s="7" t="s">
        <v>109</v>
      </c>
      <c r="D479" s="4"/>
      <c r="E479" s="67"/>
      <c r="F479" s="8"/>
      <c r="G479" s="13">
        <f>G487+G491+G495+G483</f>
        <v>0</v>
      </c>
      <c r="H479" s="13">
        <f>H487+H491+H495+H499</f>
        <v>0</v>
      </c>
      <c r="I479" s="13">
        <f>I487+I491+I495+I499</f>
        <v>0</v>
      </c>
      <c r="J479" s="13">
        <f>J487+J491+J495+J499</f>
        <v>0</v>
      </c>
      <c r="K479" s="13">
        <f t="shared" ref="K479:P479" si="172">K487+K491+K495</f>
        <v>0</v>
      </c>
      <c r="L479" s="13">
        <f t="shared" si="172"/>
        <v>0</v>
      </c>
      <c r="M479" s="13">
        <f t="shared" si="172"/>
        <v>0</v>
      </c>
      <c r="N479" s="13">
        <f t="shared" si="172"/>
        <v>0</v>
      </c>
      <c r="O479" s="13">
        <f t="shared" si="172"/>
        <v>0</v>
      </c>
      <c r="P479" s="13">
        <f t="shared" si="172"/>
        <v>0</v>
      </c>
      <c r="Q479" s="36"/>
      <c r="R479" s="63"/>
      <c r="S479" s="75"/>
    </row>
    <row r="480" spans="1:19" ht="195">
      <c r="A480" s="63">
        <v>58</v>
      </c>
      <c r="B480" s="81" t="s">
        <v>43</v>
      </c>
      <c r="C480" s="17" t="s">
        <v>111</v>
      </c>
      <c r="D480" s="62"/>
      <c r="E480" s="60" t="s">
        <v>154</v>
      </c>
      <c r="F480" s="54" t="s">
        <v>105</v>
      </c>
      <c r="G480" s="43">
        <f>H480+I480+J480+K480+L480+M480+N480+O480+P480</f>
        <v>50</v>
      </c>
      <c r="H480" s="24">
        <v>0</v>
      </c>
      <c r="I480" s="24">
        <v>0</v>
      </c>
      <c r="J480" s="24">
        <v>0</v>
      </c>
      <c r="K480" s="24">
        <f t="shared" ref="K480:P480" si="173">K481</f>
        <v>12.5</v>
      </c>
      <c r="L480" s="24">
        <f t="shared" si="173"/>
        <v>12.5</v>
      </c>
      <c r="M480" s="24">
        <f t="shared" si="173"/>
        <v>7.5</v>
      </c>
      <c r="N480" s="24">
        <f t="shared" si="173"/>
        <v>7.5</v>
      </c>
      <c r="O480" s="24">
        <f t="shared" si="173"/>
        <v>5</v>
      </c>
      <c r="P480" s="24">
        <f t="shared" si="173"/>
        <v>5</v>
      </c>
      <c r="Q480" s="70" t="s">
        <v>199</v>
      </c>
      <c r="R480" s="85">
        <v>15</v>
      </c>
      <c r="S480" s="75" t="s">
        <v>168</v>
      </c>
    </row>
    <row r="481" spans="1:19" ht="15">
      <c r="A481" s="63"/>
      <c r="B481" s="81"/>
      <c r="C481" s="15" t="s">
        <v>107</v>
      </c>
      <c r="D481" s="62"/>
      <c r="E481" s="60"/>
      <c r="F481" s="40"/>
      <c r="G481" s="43">
        <f t="shared" ref="G481:G495" si="174">H481+I481+J481+K481+L481+M481+N481+O481+P481</f>
        <v>50</v>
      </c>
      <c r="H481" s="14">
        <v>0</v>
      </c>
      <c r="I481" s="14">
        <v>0</v>
      </c>
      <c r="J481" s="14">
        <v>0</v>
      </c>
      <c r="K481" s="14">
        <v>12.5</v>
      </c>
      <c r="L481" s="5">
        <v>12.5</v>
      </c>
      <c r="M481" s="6">
        <v>7.5</v>
      </c>
      <c r="N481" s="14">
        <v>7.5</v>
      </c>
      <c r="O481" s="14">
        <v>5</v>
      </c>
      <c r="P481" s="14">
        <v>5</v>
      </c>
      <c r="Q481" s="70"/>
      <c r="R481" s="85"/>
      <c r="S481" s="75"/>
    </row>
    <row r="482" spans="1:19" ht="15">
      <c r="A482" s="63"/>
      <c r="B482" s="81"/>
      <c r="C482" s="15" t="s">
        <v>108</v>
      </c>
      <c r="D482" s="62"/>
      <c r="E482" s="60"/>
      <c r="F482" s="40"/>
      <c r="G482" s="43">
        <f t="shared" si="174"/>
        <v>0</v>
      </c>
      <c r="H482" s="14">
        <v>0</v>
      </c>
      <c r="I482" s="14">
        <v>0</v>
      </c>
      <c r="J482" s="14">
        <v>0</v>
      </c>
      <c r="K482" s="14">
        <v>0</v>
      </c>
      <c r="L482" s="14">
        <v>0</v>
      </c>
      <c r="M482" s="14">
        <v>0</v>
      </c>
      <c r="N482" s="14">
        <v>0</v>
      </c>
      <c r="O482" s="14">
        <v>0</v>
      </c>
      <c r="P482" s="14">
        <v>0</v>
      </c>
      <c r="Q482" s="70"/>
      <c r="R482" s="85"/>
      <c r="S482" s="75"/>
    </row>
    <row r="483" spans="1:19" ht="15">
      <c r="A483" s="63"/>
      <c r="B483" s="81"/>
      <c r="C483" s="15" t="s">
        <v>109</v>
      </c>
      <c r="D483" s="62"/>
      <c r="E483" s="60"/>
      <c r="F483" s="40"/>
      <c r="G483" s="43">
        <f t="shared" si="174"/>
        <v>0</v>
      </c>
      <c r="H483" s="14">
        <v>0</v>
      </c>
      <c r="I483" s="14">
        <v>0</v>
      </c>
      <c r="J483" s="14">
        <v>0</v>
      </c>
      <c r="K483" s="14">
        <v>0</v>
      </c>
      <c r="L483" s="14">
        <v>0</v>
      </c>
      <c r="M483" s="14">
        <v>0</v>
      </c>
      <c r="N483" s="14">
        <v>0</v>
      </c>
      <c r="O483" s="14">
        <v>0</v>
      </c>
      <c r="P483" s="14">
        <v>0</v>
      </c>
      <c r="Q483" s="70"/>
      <c r="R483" s="85"/>
      <c r="S483" s="75"/>
    </row>
    <row r="484" spans="1:19" ht="195">
      <c r="A484" s="63">
        <v>59</v>
      </c>
      <c r="B484" s="79" t="s">
        <v>302</v>
      </c>
      <c r="C484" s="17" t="s">
        <v>111</v>
      </c>
      <c r="D484" s="62"/>
      <c r="E484" s="60" t="s">
        <v>154</v>
      </c>
      <c r="F484" s="54" t="s">
        <v>105</v>
      </c>
      <c r="G484" s="43">
        <f t="shared" si="174"/>
        <v>250</v>
      </c>
      <c r="H484" s="24">
        <f t="shared" ref="H484:P484" si="175">H485</f>
        <v>0</v>
      </c>
      <c r="I484" s="24">
        <f t="shared" si="175"/>
        <v>0</v>
      </c>
      <c r="J484" s="24">
        <f t="shared" si="175"/>
        <v>0</v>
      </c>
      <c r="K484" s="24">
        <f t="shared" si="175"/>
        <v>37.5</v>
      </c>
      <c r="L484" s="24">
        <f t="shared" si="175"/>
        <v>50</v>
      </c>
      <c r="M484" s="24">
        <f t="shared" si="175"/>
        <v>57.5</v>
      </c>
      <c r="N484" s="24">
        <f t="shared" si="175"/>
        <v>35</v>
      </c>
      <c r="O484" s="24">
        <f t="shared" si="175"/>
        <v>35</v>
      </c>
      <c r="P484" s="24">
        <f t="shared" si="175"/>
        <v>35</v>
      </c>
      <c r="Q484" s="70" t="s">
        <v>199</v>
      </c>
      <c r="R484" s="64">
        <v>15</v>
      </c>
      <c r="S484" s="69" t="s">
        <v>167</v>
      </c>
    </row>
    <row r="485" spans="1:19" ht="15">
      <c r="A485" s="63"/>
      <c r="B485" s="79"/>
      <c r="C485" s="15" t="s">
        <v>107</v>
      </c>
      <c r="D485" s="62"/>
      <c r="E485" s="60"/>
      <c r="F485" s="40"/>
      <c r="G485" s="43">
        <f t="shared" si="174"/>
        <v>250</v>
      </c>
      <c r="H485" s="24">
        <v>0</v>
      </c>
      <c r="I485" s="24">
        <v>0</v>
      </c>
      <c r="J485" s="24">
        <v>0</v>
      </c>
      <c r="K485" s="14">
        <v>37.5</v>
      </c>
      <c r="L485" s="5">
        <v>50</v>
      </c>
      <c r="M485" s="6">
        <v>57.5</v>
      </c>
      <c r="N485" s="14">
        <v>35</v>
      </c>
      <c r="O485" s="14">
        <v>35</v>
      </c>
      <c r="P485" s="14">
        <v>35</v>
      </c>
      <c r="Q485" s="70"/>
      <c r="R485" s="64"/>
      <c r="S485" s="69"/>
    </row>
    <row r="486" spans="1:19" ht="15">
      <c r="A486" s="63"/>
      <c r="B486" s="79"/>
      <c r="C486" s="15" t="s">
        <v>108</v>
      </c>
      <c r="D486" s="62"/>
      <c r="E486" s="60"/>
      <c r="F486" s="40"/>
      <c r="G486" s="43">
        <f t="shared" si="174"/>
        <v>0</v>
      </c>
      <c r="H486" s="24">
        <v>0</v>
      </c>
      <c r="I486" s="24">
        <v>0</v>
      </c>
      <c r="J486" s="24">
        <v>0</v>
      </c>
      <c r="K486" s="24">
        <v>0</v>
      </c>
      <c r="L486" s="24">
        <v>0</v>
      </c>
      <c r="M486" s="24">
        <v>0</v>
      </c>
      <c r="N486" s="24">
        <v>0</v>
      </c>
      <c r="O486" s="24">
        <v>0</v>
      </c>
      <c r="P486" s="24">
        <v>0</v>
      </c>
      <c r="Q486" s="70"/>
      <c r="R486" s="64"/>
      <c r="S486" s="69"/>
    </row>
    <row r="487" spans="1:19" ht="15">
      <c r="A487" s="63"/>
      <c r="B487" s="79"/>
      <c r="C487" s="15" t="s">
        <v>109</v>
      </c>
      <c r="D487" s="62"/>
      <c r="E487" s="60"/>
      <c r="F487" s="40"/>
      <c r="G487" s="43">
        <f t="shared" si="174"/>
        <v>0</v>
      </c>
      <c r="H487" s="24">
        <v>0</v>
      </c>
      <c r="I487" s="24">
        <v>0</v>
      </c>
      <c r="J487" s="24">
        <v>0</v>
      </c>
      <c r="K487" s="24">
        <v>0</v>
      </c>
      <c r="L487" s="24">
        <v>0</v>
      </c>
      <c r="M487" s="24">
        <v>0</v>
      </c>
      <c r="N487" s="24">
        <v>0</v>
      </c>
      <c r="O487" s="24">
        <v>0</v>
      </c>
      <c r="P487" s="24">
        <v>0</v>
      </c>
      <c r="Q487" s="70"/>
      <c r="R487" s="64"/>
      <c r="S487" s="69"/>
    </row>
    <row r="488" spans="1:19" ht="165">
      <c r="A488" s="63">
        <v>60</v>
      </c>
      <c r="B488" s="81" t="s">
        <v>79</v>
      </c>
      <c r="C488" s="17" t="s">
        <v>111</v>
      </c>
      <c r="D488" s="62"/>
      <c r="E488" s="60" t="s">
        <v>154</v>
      </c>
      <c r="F488" s="54" t="s">
        <v>224</v>
      </c>
      <c r="G488" s="43">
        <f t="shared" si="174"/>
        <v>100</v>
      </c>
      <c r="H488" s="24">
        <f>H489+H490+H491</f>
        <v>0</v>
      </c>
      <c r="I488" s="24">
        <f>I489+I490+I491</f>
        <v>0</v>
      </c>
      <c r="J488" s="24">
        <f>J489+J490+J491</f>
        <v>0</v>
      </c>
      <c r="K488" s="24">
        <f t="shared" ref="K488:P488" si="176">K489</f>
        <v>25</v>
      </c>
      <c r="L488" s="24">
        <f t="shared" si="176"/>
        <v>25</v>
      </c>
      <c r="M488" s="24">
        <f t="shared" si="176"/>
        <v>15</v>
      </c>
      <c r="N488" s="24">
        <f t="shared" si="176"/>
        <v>15</v>
      </c>
      <c r="O488" s="24">
        <f t="shared" si="176"/>
        <v>10</v>
      </c>
      <c r="P488" s="24">
        <f t="shared" si="176"/>
        <v>10</v>
      </c>
      <c r="Q488" s="70" t="s">
        <v>199</v>
      </c>
      <c r="R488" s="64">
        <v>15</v>
      </c>
      <c r="S488" s="69" t="s">
        <v>82</v>
      </c>
    </row>
    <row r="489" spans="1:19" ht="15">
      <c r="A489" s="63"/>
      <c r="B489" s="81"/>
      <c r="C489" s="15" t="s">
        <v>107</v>
      </c>
      <c r="D489" s="62"/>
      <c r="E489" s="60"/>
      <c r="F489" s="40"/>
      <c r="G489" s="43">
        <f t="shared" si="174"/>
        <v>100</v>
      </c>
      <c r="H489" s="24">
        <f t="shared" ref="H489:P492" si="177">H490+H491+H492</f>
        <v>0</v>
      </c>
      <c r="I489" s="24">
        <f t="shared" si="177"/>
        <v>0</v>
      </c>
      <c r="J489" s="24">
        <f t="shared" si="177"/>
        <v>0</v>
      </c>
      <c r="K489" s="14">
        <v>25</v>
      </c>
      <c r="L489" s="5">
        <v>25</v>
      </c>
      <c r="M489" s="6">
        <v>15</v>
      </c>
      <c r="N489" s="14">
        <v>15</v>
      </c>
      <c r="O489" s="14">
        <v>10</v>
      </c>
      <c r="P489" s="14">
        <v>10</v>
      </c>
      <c r="Q489" s="70"/>
      <c r="R489" s="64"/>
      <c r="S489" s="69"/>
    </row>
    <row r="490" spans="1:19" ht="15">
      <c r="A490" s="63"/>
      <c r="B490" s="81"/>
      <c r="C490" s="15" t="s">
        <v>108</v>
      </c>
      <c r="D490" s="62"/>
      <c r="E490" s="60"/>
      <c r="F490" s="40"/>
      <c r="G490" s="43">
        <f t="shared" si="174"/>
        <v>0</v>
      </c>
      <c r="H490" s="24">
        <f t="shared" si="177"/>
        <v>0</v>
      </c>
      <c r="I490" s="24">
        <f t="shared" si="177"/>
        <v>0</v>
      </c>
      <c r="J490" s="24">
        <f t="shared" si="177"/>
        <v>0</v>
      </c>
      <c r="K490" s="24">
        <v>0</v>
      </c>
      <c r="L490" s="24">
        <v>0</v>
      </c>
      <c r="M490" s="24">
        <v>0</v>
      </c>
      <c r="N490" s="24">
        <v>0</v>
      </c>
      <c r="O490" s="24">
        <v>0</v>
      </c>
      <c r="P490" s="24">
        <v>0</v>
      </c>
      <c r="Q490" s="70"/>
      <c r="R490" s="64"/>
      <c r="S490" s="69"/>
    </row>
    <row r="491" spans="1:19" ht="15">
      <c r="A491" s="63"/>
      <c r="B491" s="81"/>
      <c r="C491" s="15" t="s">
        <v>109</v>
      </c>
      <c r="D491" s="62"/>
      <c r="E491" s="60"/>
      <c r="F491" s="40"/>
      <c r="G491" s="43">
        <f t="shared" si="174"/>
        <v>0</v>
      </c>
      <c r="H491" s="24">
        <f t="shared" si="177"/>
        <v>0</v>
      </c>
      <c r="I491" s="24">
        <f t="shared" si="177"/>
        <v>0</v>
      </c>
      <c r="J491" s="24">
        <f t="shared" si="177"/>
        <v>0</v>
      </c>
      <c r="K491" s="24">
        <v>0</v>
      </c>
      <c r="L491" s="24">
        <v>0</v>
      </c>
      <c r="M491" s="24">
        <v>0</v>
      </c>
      <c r="N491" s="24">
        <v>0</v>
      </c>
      <c r="O491" s="24">
        <v>0</v>
      </c>
      <c r="P491" s="24">
        <v>0</v>
      </c>
      <c r="Q491" s="70"/>
      <c r="R491" s="64"/>
      <c r="S491" s="69"/>
    </row>
    <row r="492" spans="1:19" ht="165">
      <c r="A492" s="63">
        <v>61</v>
      </c>
      <c r="B492" s="61" t="s">
        <v>80</v>
      </c>
      <c r="C492" s="17" t="s">
        <v>111</v>
      </c>
      <c r="D492" s="62"/>
      <c r="E492" s="60" t="s">
        <v>154</v>
      </c>
      <c r="F492" s="54" t="s">
        <v>224</v>
      </c>
      <c r="G492" s="43">
        <f t="shared" si="174"/>
        <v>250</v>
      </c>
      <c r="H492" s="44">
        <f t="shared" si="177"/>
        <v>0</v>
      </c>
      <c r="I492" s="44">
        <f t="shared" si="177"/>
        <v>0</v>
      </c>
      <c r="J492" s="44">
        <f t="shared" si="177"/>
        <v>0</v>
      </c>
      <c r="K492" s="44">
        <f t="shared" si="177"/>
        <v>62.5</v>
      </c>
      <c r="L492" s="44">
        <f t="shared" si="177"/>
        <v>62.5</v>
      </c>
      <c r="M492" s="44">
        <f t="shared" si="177"/>
        <v>37.5</v>
      </c>
      <c r="N492" s="44">
        <f t="shared" si="177"/>
        <v>37.5</v>
      </c>
      <c r="O492" s="44">
        <f t="shared" si="177"/>
        <v>25</v>
      </c>
      <c r="P492" s="44">
        <f t="shared" si="177"/>
        <v>25</v>
      </c>
      <c r="Q492" s="70" t="s">
        <v>199</v>
      </c>
      <c r="R492" s="64">
        <v>15</v>
      </c>
      <c r="S492" s="69" t="s">
        <v>169</v>
      </c>
    </row>
    <row r="493" spans="1:19" ht="15">
      <c r="A493" s="63"/>
      <c r="B493" s="61"/>
      <c r="C493" s="15" t="s">
        <v>107</v>
      </c>
      <c r="D493" s="62"/>
      <c r="E493" s="60"/>
      <c r="F493" s="40"/>
      <c r="G493" s="43">
        <f t="shared" si="174"/>
        <v>250</v>
      </c>
      <c r="H493" s="44">
        <v>0</v>
      </c>
      <c r="I493" s="44">
        <v>0</v>
      </c>
      <c r="J493" s="44">
        <v>0</v>
      </c>
      <c r="K493" s="29">
        <v>62.5</v>
      </c>
      <c r="L493" s="30">
        <v>62.5</v>
      </c>
      <c r="M493" s="31">
        <v>37.5</v>
      </c>
      <c r="N493" s="29">
        <v>37.5</v>
      </c>
      <c r="O493" s="29">
        <v>25</v>
      </c>
      <c r="P493" s="29">
        <v>25</v>
      </c>
      <c r="Q493" s="70"/>
      <c r="R493" s="64"/>
      <c r="S493" s="69"/>
    </row>
    <row r="494" spans="1:19" ht="15">
      <c r="A494" s="63"/>
      <c r="B494" s="61"/>
      <c r="C494" s="15" t="s">
        <v>108</v>
      </c>
      <c r="D494" s="62"/>
      <c r="E494" s="60"/>
      <c r="F494" s="40"/>
      <c r="G494" s="43">
        <f t="shared" si="174"/>
        <v>0</v>
      </c>
      <c r="H494" s="44">
        <v>0</v>
      </c>
      <c r="I494" s="44">
        <v>0</v>
      </c>
      <c r="J494" s="44">
        <v>0</v>
      </c>
      <c r="K494" s="44">
        <v>0</v>
      </c>
      <c r="L494" s="44">
        <v>0</v>
      </c>
      <c r="M494" s="44">
        <v>0</v>
      </c>
      <c r="N494" s="44">
        <v>0</v>
      </c>
      <c r="O494" s="44">
        <v>0</v>
      </c>
      <c r="P494" s="44">
        <v>0</v>
      </c>
      <c r="Q494" s="70"/>
      <c r="R494" s="64"/>
      <c r="S494" s="69"/>
    </row>
    <row r="495" spans="1:19" ht="15">
      <c r="A495" s="63"/>
      <c r="B495" s="61"/>
      <c r="C495" s="15" t="s">
        <v>109</v>
      </c>
      <c r="D495" s="62"/>
      <c r="E495" s="60"/>
      <c r="F495" s="40"/>
      <c r="G495" s="43">
        <f t="shared" si="174"/>
        <v>0</v>
      </c>
      <c r="H495" s="44">
        <v>0</v>
      </c>
      <c r="I495" s="44">
        <v>0</v>
      </c>
      <c r="J495" s="44">
        <v>0</v>
      </c>
      <c r="K495" s="44">
        <v>0</v>
      </c>
      <c r="L495" s="44">
        <v>0</v>
      </c>
      <c r="M495" s="44">
        <v>0</v>
      </c>
      <c r="N495" s="44">
        <v>0</v>
      </c>
      <c r="O495" s="44">
        <v>0</v>
      </c>
      <c r="P495" s="44">
        <v>0</v>
      </c>
      <c r="Q495" s="70"/>
      <c r="R495" s="64"/>
      <c r="S495" s="69"/>
    </row>
    <row r="496" spans="1:19" ht="23.25" customHeight="1">
      <c r="A496" s="77" t="s">
        <v>9</v>
      </c>
      <c r="B496" s="78"/>
      <c r="C496" s="78"/>
      <c r="D496" s="78"/>
      <c r="E496" s="78"/>
      <c r="F496" s="78"/>
      <c r="G496" s="78"/>
      <c r="H496" s="78"/>
      <c r="I496" s="78"/>
      <c r="J496" s="78"/>
      <c r="K496" s="78"/>
      <c r="L496" s="78"/>
      <c r="M496" s="78"/>
      <c r="N496" s="78"/>
      <c r="O496" s="78"/>
      <c r="P496" s="78"/>
      <c r="Q496" s="78"/>
      <c r="R496" s="78"/>
      <c r="S496" s="78"/>
    </row>
    <row r="497" spans="1:24" ht="15.75">
      <c r="A497" s="63"/>
      <c r="B497" s="74"/>
      <c r="C497" s="16" t="s">
        <v>207</v>
      </c>
      <c r="D497" s="4"/>
      <c r="E497" s="65"/>
      <c r="F497" s="8"/>
      <c r="G497" s="13">
        <f>G498+G499+G500</f>
        <v>9796.9000000000015</v>
      </c>
      <c r="H497" s="13">
        <f t="shared" ref="H497:P497" si="178">H498+H499+H500</f>
        <v>160.6</v>
      </c>
      <c r="I497" s="13">
        <f t="shared" si="178"/>
        <v>117.6</v>
      </c>
      <c r="J497" s="13">
        <f t="shared" si="178"/>
        <v>450.1</v>
      </c>
      <c r="K497" s="13">
        <f t="shared" si="178"/>
        <v>1993.8999999999999</v>
      </c>
      <c r="L497" s="13">
        <f t="shared" si="178"/>
        <v>1940.4999999999998</v>
      </c>
      <c r="M497" s="13">
        <f t="shared" si="178"/>
        <v>972.80000000000007</v>
      </c>
      <c r="N497" s="13">
        <f t="shared" si="178"/>
        <v>1090.5</v>
      </c>
      <c r="O497" s="13">
        <f t="shared" si="178"/>
        <v>1121.5</v>
      </c>
      <c r="P497" s="13">
        <f t="shared" si="178"/>
        <v>1949.4</v>
      </c>
      <c r="Q497" s="71" t="s">
        <v>185</v>
      </c>
      <c r="R497" s="36"/>
      <c r="S497" s="72"/>
    </row>
    <row r="498" spans="1:24" ht="15.75">
      <c r="A498" s="63"/>
      <c r="B498" s="74"/>
      <c r="C498" s="16" t="s">
        <v>107</v>
      </c>
      <c r="D498" s="4"/>
      <c r="E498" s="66"/>
      <c r="F498" s="8"/>
      <c r="G498" s="13">
        <f>G503</f>
        <v>8238.8000000000011</v>
      </c>
      <c r="H498" s="13">
        <f t="shared" ref="H498:P499" si="179">H503</f>
        <v>160.6</v>
      </c>
      <c r="I498" s="13">
        <f t="shared" si="179"/>
        <v>117.6</v>
      </c>
      <c r="J498" s="13">
        <f t="shared" si="179"/>
        <v>450.1</v>
      </c>
      <c r="K498" s="13">
        <f t="shared" si="179"/>
        <v>1627.3999999999999</v>
      </c>
      <c r="L498" s="13">
        <f t="shared" si="179"/>
        <v>1579.6999999999998</v>
      </c>
      <c r="M498" s="13">
        <f t="shared" si="179"/>
        <v>780.30000000000007</v>
      </c>
      <c r="N498" s="13">
        <f t="shared" si="179"/>
        <v>909</v>
      </c>
      <c r="O498" s="13">
        <f t="shared" si="179"/>
        <v>951.3</v>
      </c>
      <c r="P498" s="13">
        <f t="shared" si="179"/>
        <v>1662.8000000000002</v>
      </c>
      <c r="Q498" s="71"/>
      <c r="R498" s="36"/>
      <c r="S498" s="72"/>
    </row>
    <row r="499" spans="1:24" ht="25.5">
      <c r="A499" s="63"/>
      <c r="B499" s="74"/>
      <c r="C499" s="16" t="s">
        <v>112</v>
      </c>
      <c r="D499" s="4"/>
      <c r="E499" s="66"/>
      <c r="F499" s="8"/>
      <c r="G499" s="13">
        <f>G504</f>
        <v>1558.1</v>
      </c>
      <c r="H499" s="13">
        <f t="shared" si="179"/>
        <v>0</v>
      </c>
      <c r="I499" s="13">
        <f t="shared" si="179"/>
        <v>0</v>
      </c>
      <c r="J499" s="13">
        <f t="shared" si="179"/>
        <v>0</v>
      </c>
      <c r="K499" s="13">
        <f t="shared" si="179"/>
        <v>366.5</v>
      </c>
      <c r="L499" s="13">
        <f t="shared" si="179"/>
        <v>360.79999999999995</v>
      </c>
      <c r="M499" s="13">
        <f t="shared" si="179"/>
        <v>192.5</v>
      </c>
      <c r="N499" s="13">
        <f t="shared" si="179"/>
        <v>181.5</v>
      </c>
      <c r="O499" s="13">
        <f t="shared" si="179"/>
        <v>170.2</v>
      </c>
      <c r="P499" s="13">
        <f t="shared" si="179"/>
        <v>286.60000000000002</v>
      </c>
      <c r="Q499" s="71"/>
      <c r="R499" s="36"/>
      <c r="S499" s="72"/>
    </row>
    <row r="500" spans="1:24" ht="25.5">
      <c r="A500" s="63"/>
      <c r="B500" s="74"/>
      <c r="C500" s="16" t="s">
        <v>109</v>
      </c>
      <c r="D500" s="4"/>
      <c r="E500" s="67"/>
      <c r="F500" s="8"/>
      <c r="G500" s="13">
        <f>G505</f>
        <v>0</v>
      </c>
      <c r="H500" s="13"/>
      <c r="I500" s="13"/>
      <c r="J500" s="13"/>
      <c r="K500" s="13"/>
      <c r="L500" s="13"/>
      <c r="M500" s="13"/>
      <c r="N500" s="13"/>
      <c r="O500" s="13"/>
      <c r="P500" s="13"/>
      <c r="Q500" s="71"/>
      <c r="R500" s="36"/>
      <c r="S500" s="72"/>
    </row>
    <row r="501" spans="1:24" ht="26.25" customHeight="1">
      <c r="A501" s="73" t="s">
        <v>208</v>
      </c>
      <c r="B501" s="74"/>
      <c r="C501" s="74"/>
      <c r="D501" s="74"/>
      <c r="E501" s="74"/>
      <c r="F501" s="74"/>
      <c r="G501" s="74"/>
      <c r="H501" s="74"/>
      <c r="I501" s="74"/>
      <c r="J501" s="74"/>
      <c r="K501" s="74"/>
      <c r="L501" s="74"/>
      <c r="M501" s="74"/>
      <c r="N501" s="74"/>
      <c r="O501" s="74"/>
      <c r="P501" s="74"/>
      <c r="Q501" s="74"/>
      <c r="R501" s="74"/>
      <c r="S501" s="74"/>
    </row>
    <row r="502" spans="1:24" ht="15.75">
      <c r="A502" s="63"/>
      <c r="B502" s="74"/>
      <c r="C502" s="16" t="s">
        <v>111</v>
      </c>
      <c r="D502" s="4"/>
      <c r="E502" s="65"/>
      <c r="F502" s="8"/>
      <c r="G502" s="13">
        <f t="shared" ref="G502:P502" si="180">G506+G510+G514+G518+G522+G526+G530+G534+G538+G542+G546+G550+G554+G558+G562+G566+G570+G574+G578+G582+G586+G590+G594+G598+G602+G606+G610+G614</f>
        <v>9796.8619999999992</v>
      </c>
      <c r="H502" s="13">
        <f t="shared" si="180"/>
        <v>160.6</v>
      </c>
      <c r="I502" s="13">
        <f t="shared" si="180"/>
        <v>117.6</v>
      </c>
      <c r="J502" s="13">
        <f t="shared" si="180"/>
        <v>450.06200000000001</v>
      </c>
      <c r="K502" s="13">
        <f t="shared" si="180"/>
        <v>1993.9</v>
      </c>
      <c r="L502" s="13">
        <f t="shared" si="180"/>
        <v>1940.4999999999998</v>
      </c>
      <c r="M502" s="13">
        <f t="shared" si="180"/>
        <v>972.8</v>
      </c>
      <c r="N502" s="13">
        <f t="shared" si="180"/>
        <v>1090.5</v>
      </c>
      <c r="O502" s="13">
        <f t="shared" si="180"/>
        <v>1121.5</v>
      </c>
      <c r="P502" s="13">
        <f t="shared" si="180"/>
        <v>1949.4</v>
      </c>
      <c r="Q502" s="71" t="s">
        <v>185</v>
      </c>
      <c r="R502" s="36"/>
      <c r="S502" s="72"/>
    </row>
    <row r="503" spans="1:24" ht="15.75">
      <c r="A503" s="63"/>
      <c r="B503" s="74"/>
      <c r="C503" s="16" t="s">
        <v>107</v>
      </c>
      <c r="D503" s="4"/>
      <c r="E503" s="66"/>
      <c r="F503" s="8"/>
      <c r="G503" s="13">
        <f t="shared" ref="G503:P503" si="181">G507+G511+G515+G519+G523+G527+G531+G535+G539+G543+G547+G551+G555+G559+G563+G567+G571+G575+G579+G583+G587+G591+G595+G599+G603+G607+G611+G615</f>
        <v>8238.8000000000011</v>
      </c>
      <c r="H503" s="13">
        <f t="shared" si="181"/>
        <v>160.6</v>
      </c>
      <c r="I503" s="13">
        <f t="shared" si="181"/>
        <v>117.6</v>
      </c>
      <c r="J503" s="13">
        <f t="shared" si="181"/>
        <v>450.1</v>
      </c>
      <c r="K503" s="13">
        <f t="shared" si="181"/>
        <v>1627.3999999999999</v>
      </c>
      <c r="L503" s="13">
        <f t="shared" si="181"/>
        <v>1579.6999999999998</v>
      </c>
      <c r="M503" s="13">
        <f t="shared" si="181"/>
        <v>780.30000000000007</v>
      </c>
      <c r="N503" s="13">
        <f t="shared" si="181"/>
        <v>909</v>
      </c>
      <c r="O503" s="13">
        <f t="shared" si="181"/>
        <v>951.3</v>
      </c>
      <c r="P503" s="13">
        <f t="shared" si="181"/>
        <v>1662.8000000000002</v>
      </c>
      <c r="Q503" s="71"/>
      <c r="R503" s="36"/>
      <c r="S503" s="88"/>
    </row>
    <row r="504" spans="1:24" ht="25.5">
      <c r="A504" s="63"/>
      <c r="B504" s="74"/>
      <c r="C504" s="16" t="s">
        <v>112</v>
      </c>
      <c r="D504" s="4"/>
      <c r="E504" s="66"/>
      <c r="F504" s="8"/>
      <c r="G504" s="13">
        <f t="shared" ref="G504:P504" si="182">G508+G512+G516+G520+G524+G528+G532+G536+G540+G544+G548+G552+G556+G560+G564+G568+G572+G576+G580+G584+G588+G592+G596+G600+G604+G608+G612+G616</f>
        <v>1558.1</v>
      </c>
      <c r="H504" s="13">
        <f t="shared" si="182"/>
        <v>0</v>
      </c>
      <c r="I504" s="13">
        <f t="shared" si="182"/>
        <v>0</v>
      </c>
      <c r="J504" s="13">
        <f t="shared" si="182"/>
        <v>0</v>
      </c>
      <c r="K504" s="13">
        <f t="shared" si="182"/>
        <v>366.5</v>
      </c>
      <c r="L504" s="13">
        <f t="shared" si="182"/>
        <v>360.79999999999995</v>
      </c>
      <c r="M504" s="13">
        <f t="shared" si="182"/>
        <v>192.5</v>
      </c>
      <c r="N504" s="13">
        <f t="shared" si="182"/>
        <v>181.5</v>
      </c>
      <c r="O504" s="13">
        <f t="shared" si="182"/>
        <v>170.2</v>
      </c>
      <c r="P504" s="13">
        <f t="shared" si="182"/>
        <v>286.60000000000002</v>
      </c>
      <c r="Q504" s="71"/>
      <c r="R504" s="36"/>
      <c r="S504" s="88"/>
    </row>
    <row r="505" spans="1:24" ht="25.5">
      <c r="A505" s="63"/>
      <c r="B505" s="74"/>
      <c r="C505" s="16" t="s">
        <v>109</v>
      </c>
      <c r="D505" s="4"/>
      <c r="E505" s="67"/>
      <c r="F505" s="8"/>
      <c r="G505" s="13">
        <f t="shared" ref="G505:P505" si="183">G509+G513+G517+G521+G525+G529+G533+G537+G541+G545+G549+G553+G557+G561+G565+G569+G573+G577+G581+G585+G589+G593+G597+G601+G605+G609+G613+G617</f>
        <v>0</v>
      </c>
      <c r="H505" s="13">
        <f t="shared" si="183"/>
        <v>0</v>
      </c>
      <c r="I505" s="13">
        <f t="shared" si="183"/>
        <v>0</v>
      </c>
      <c r="J505" s="13">
        <f t="shared" si="183"/>
        <v>0</v>
      </c>
      <c r="K505" s="13">
        <f t="shared" si="183"/>
        <v>0</v>
      </c>
      <c r="L505" s="13">
        <f t="shared" si="183"/>
        <v>0</v>
      </c>
      <c r="M505" s="13">
        <f t="shared" si="183"/>
        <v>0</v>
      </c>
      <c r="N505" s="13">
        <f t="shared" si="183"/>
        <v>0</v>
      </c>
      <c r="O505" s="13">
        <f t="shared" si="183"/>
        <v>0</v>
      </c>
      <c r="P505" s="13">
        <f t="shared" si="183"/>
        <v>0</v>
      </c>
      <c r="Q505" s="71"/>
      <c r="R505" s="36"/>
      <c r="S505" s="88"/>
    </row>
    <row r="506" spans="1:24" ht="21.95" customHeight="1">
      <c r="A506" s="63">
        <v>62</v>
      </c>
      <c r="B506" s="61" t="s">
        <v>10</v>
      </c>
      <c r="C506" s="17" t="s">
        <v>111</v>
      </c>
      <c r="D506" s="62" t="s">
        <v>153</v>
      </c>
      <c r="E506" s="60" t="s">
        <v>4</v>
      </c>
      <c r="F506" s="54" t="s">
        <v>224</v>
      </c>
      <c r="G506" s="44">
        <f>H506+I506+J506+K506+L506+M506+N506+O506+P506</f>
        <v>87.7</v>
      </c>
      <c r="H506" s="44">
        <v>87.7</v>
      </c>
      <c r="I506" s="44">
        <f t="shared" ref="I506:P506" si="184">I507+I508+I509</f>
        <v>0</v>
      </c>
      <c r="J506" s="44">
        <v>0</v>
      </c>
      <c r="K506" s="44">
        <f t="shared" si="184"/>
        <v>0</v>
      </c>
      <c r="L506" s="44">
        <f t="shared" si="184"/>
        <v>0</v>
      </c>
      <c r="M506" s="44">
        <f t="shared" si="184"/>
        <v>0</v>
      </c>
      <c r="N506" s="44">
        <f t="shared" si="184"/>
        <v>0</v>
      </c>
      <c r="O506" s="44">
        <f t="shared" si="184"/>
        <v>0</v>
      </c>
      <c r="P506" s="44">
        <f t="shared" si="184"/>
        <v>0</v>
      </c>
      <c r="Q506" s="85">
        <v>2012</v>
      </c>
      <c r="R506" s="64" t="s">
        <v>11</v>
      </c>
      <c r="S506" s="69" t="s">
        <v>12</v>
      </c>
      <c r="T506" s="3"/>
      <c r="U506" s="33"/>
      <c r="V506" s="34"/>
      <c r="W506" s="3"/>
      <c r="X506" s="34"/>
    </row>
    <row r="507" spans="1:24" ht="21.95" customHeight="1">
      <c r="A507" s="63"/>
      <c r="B507" s="61"/>
      <c r="C507" s="8" t="s">
        <v>107</v>
      </c>
      <c r="D507" s="62"/>
      <c r="E507" s="60"/>
      <c r="F507" s="40"/>
      <c r="G507" s="44">
        <f t="shared" ref="G507:G569" si="185">H507+I507+J507+K507+L507+M507+N507+O507+P507</f>
        <v>87.7</v>
      </c>
      <c r="H507" s="44">
        <v>87.7</v>
      </c>
      <c r="I507" s="44">
        <v>0</v>
      </c>
      <c r="J507" s="44">
        <v>0</v>
      </c>
      <c r="K507" s="29">
        <v>0</v>
      </c>
      <c r="L507" s="30">
        <v>0</v>
      </c>
      <c r="M507" s="31">
        <v>0</v>
      </c>
      <c r="N507" s="29">
        <v>0</v>
      </c>
      <c r="O507" s="29">
        <v>0</v>
      </c>
      <c r="P507" s="29">
        <v>0</v>
      </c>
      <c r="Q507" s="85"/>
      <c r="R507" s="64"/>
      <c r="S507" s="69"/>
      <c r="T507" s="3"/>
      <c r="U507" s="32"/>
      <c r="V507" s="34"/>
      <c r="W507" s="3"/>
      <c r="X507" s="34"/>
    </row>
    <row r="508" spans="1:24" ht="21.95" customHeight="1">
      <c r="A508" s="63"/>
      <c r="B508" s="61"/>
      <c r="C508" s="8" t="s">
        <v>108</v>
      </c>
      <c r="D508" s="62"/>
      <c r="E508" s="60"/>
      <c r="F508" s="40"/>
      <c r="G508" s="44">
        <f>H508+I508+J508+K508+L508+M508+N508+O508+P508</f>
        <v>0</v>
      </c>
      <c r="H508" s="44">
        <v>0</v>
      </c>
      <c r="I508" s="44">
        <v>0</v>
      </c>
      <c r="J508" s="44">
        <v>0</v>
      </c>
      <c r="K508" s="44">
        <v>0</v>
      </c>
      <c r="L508" s="44">
        <v>0</v>
      </c>
      <c r="M508" s="44">
        <v>0</v>
      </c>
      <c r="N508" s="44">
        <v>0</v>
      </c>
      <c r="O508" s="44">
        <v>0</v>
      </c>
      <c r="P508" s="44">
        <v>0</v>
      </c>
      <c r="Q508" s="85"/>
      <c r="R508" s="64"/>
      <c r="S508" s="69"/>
      <c r="T508" s="3"/>
      <c r="U508" s="32"/>
      <c r="V508" s="34"/>
      <c r="W508" s="3"/>
      <c r="X508" s="34"/>
    </row>
    <row r="509" spans="1:24" ht="21.95" customHeight="1">
      <c r="A509" s="63"/>
      <c r="B509" s="61"/>
      <c r="C509" s="8" t="s">
        <v>109</v>
      </c>
      <c r="D509" s="62"/>
      <c r="E509" s="60"/>
      <c r="F509" s="40"/>
      <c r="G509" s="44">
        <f t="shared" si="185"/>
        <v>0</v>
      </c>
      <c r="H509" s="44">
        <v>0</v>
      </c>
      <c r="I509" s="44">
        <v>0</v>
      </c>
      <c r="J509" s="44">
        <v>0</v>
      </c>
      <c r="K509" s="44">
        <v>0</v>
      </c>
      <c r="L509" s="44">
        <v>0</v>
      </c>
      <c r="M509" s="44">
        <v>0</v>
      </c>
      <c r="N509" s="44">
        <v>0</v>
      </c>
      <c r="O509" s="44">
        <v>0</v>
      </c>
      <c r="P509" s="44">
        <v>0</v>
      </c>
      <c r="Q509" s="85"/>
      <c r="R509" s="64"/>
      <c r="S509" s="69"/>
      <c r="T509" s="3"/>
      <c r="U509" s="32"/>
      <c r="V509" s="34"/>
      <c r="W509" s="3"/>
      <c r="X509" s="34"/>
    </row>
    <row r="510" spans="1:24" ht="21.95" customHeight="1">
      <c r="A510" s="63">
        <v>63</v>
      </c>
      <c r="B510" s="61" t="s">
        <v>13</v>
      </c>
      <c r="C510" s="17" t="s">
        <v>111</v>
      </c>
      <c r="D510" s="62" t="s">
        <v>153</v>
      </c>
      <c r="E510" s="60" t="s">
        <v>4</v>
      </c>
      <c r="F510" s="54" t="s">
        <v>224</v>
      </c>
      <c r="G510" s="44">
        <f t="shared" si="185"/>
        <v>35.962000000000003</v>
      </c>
      <c r="H510" s="44">
        <v>5.2</v>
      </c>
      <c r="I510" s="44">
        <v>13.5</v>
      </c>
      <c r="J510" s="44">
        <f>17.292-0.03</f>
        <v>17.262</v>
      </c>
      <c r="K510" s="44">
        <f t="shared" ref="K510:P510" si="186">K511+K512+K513</f>
        <v>0</v>
      </c>
      <c r="L510" s="44">
        <f t="shared" si="186"/>
        <v>0</v>
      </c>
      <c r="M510" s="44">
        <f t="shared" si="186"/>
        <v>0</v>
      </c>
      <c r="N510" s="44">
        <f t="shared" si="186"/>
        <v>0</v>
      </c>
      <c r="O510" s="44">
        <f t="shared" si="186"/>
        <v>0</v>
      </c>
      <c r="P510" s="44">
        <f t="shared" si="186"/>
        <v>0</v>
      </c>
      <c r="Q510" s="86" t="s">
        <v>209</v>
      </c>
      <c r="R510" s="64" t="s">
        <v>14</v>
      </c>
      <c r="S510" s="69" t="s">
        <v>15</v>
      </c>
      <c r="T510" s="3"/>
      <c r="U510" s="33"/>
      <c r="V510" s="34"/>
      <c r="W510" s="3"/>
      <c r="X510" s="34"/>
    </row>
    <row r="511" spans="1:24" ht="21.95" customHeight="1">
      <c r="A511" s="63"/>
      <c r="B511" s="61"/>
      <c r="C511" s="8" t="s">
        <v>107</v>
      </c>
      <c r="D511" s="62"/>
      <c r="E511" s="60"/>
      <c r="F511" s="40"/>
      <c r="G511" s="44">
        <f t="shared" si="185"/>
        <v>36</v>
      </c>
      <c r="H511" s="44">
        <v>5.2</v>
      </c>
      <c r="I511" s="44">
        <v>13.5</v>
      </c>
      <c r="J511" s="44">
        <v>17.3</v>
      </c>
      <c r="K511" s="29">
        <v>0</v>
      </c>
      <c r="L511" s="30">
        <v>0</v>
      </c>
      <c r="M511" s="31">
        <v>0</v>
      </c>
      <c r="N511" s="29">
        <v>0</v>
      </c>
      <c r="O511" s="29">
        <v>0</v>
      </c>
      <c r="P511" s="29">
        <v>0</v>
      </c>
      <c r="Q511" s="86"/>
      <c r="R511" s="64"/>
      <c r="S511" s="69"/>
      <c r="T511" s="3"/>
      <c r="U511" s="32"/>
      <c r="V511" s="34"/>
      <c r="W511" s="3"/>
      <c r="X511" s="34"/>
    </row>
    <row r="512" spans="1:24" ht="21.95" customHeight="1">
      <c r="A512" s="63"/>
      <c r="B512" s="61"/>
      <c r="C512" s="8" t="s">
        <v>108</v>
      </c>
      <c r="D512" s="62"/>
      <c r="E512" s="60"/>
      <c r="F512" s="40"/>
      <c r="G512" s="44">
        <f t="shared" si="185"/>
        <v>0</v>
      </c>
      <c r="H512" s="44">
        <v>0</v>
      </c>
      <c r="I512" s="44">
        <v>0</v>
      </c>
      <c r="J512" s="44">
        <v>0</v>
      </c>
      <c r="K512" s="44">
        <v>0</v>
      </c>
      <c r="L512" s="44">
        <v>0</v>
      </c>
      <c r="M512" s="44">
        <v>0</v>
      </c>
      <c r="N512" s="44">
        <v>0</v>
      </c>
      <c r="O512" s="44">
        <v>0</v>
      </c>
      <c r="P512" s="44">
        <v>0</v>
      </c>
      <c r="Q512" s="86"/>
      <c r="R512" s="64"/>
      <c r="S512" s="69"/>
      <c r="T512" s="3"/>
      <c r="U512" s="32"/>
      <c r="V512" s="34"/>
      <c r="W512" s="3"/>
      <c r="X512" s="34"/>
    </row>
    <row r="513" spans="1:24" ht="21.95" customHeight="1">
      <c r="A513" s="63"/>
      <c r="B513" s="61"/>
      <c r="C513" s="8" t="s">
        <v>109</v>
      </c>
      <c r="D513" s="62"/>
      <c r="E513" s="60"/>
      <c r="F513" s="40"/>
      <c r="G513" s="44">
        <f t="shared" si="185"/>
        <v>0</v>
      </c>
      <c r="H513" s="44">
        <v>0</v>
      </c>
      <c r="I513" s="44">
        <v>0</v>
      </c>
      <c r="J513" s="44">
        <v>0</v>
      </c>
      <c r="K513" s="44">
        <v>0</v>
      </c>
      <c r="L513" s="44">
        <v>0</v>
      </c>
      <c r="M513" s="44">
        <v>0</v>
      </c>
      <c r="N513" s="44">
        <v>0</v>
      </c>
      <c r="O513" s="44">
        <v>0</v>
      </c>
      <c r="P513" s="44">
        <v>0</v>
      </c>
      <c r="Q513" s="86"/>
      <c r="R513" s="64"/>
      <c r="S513" s="69"/>
      <c r="T513" s="3"/>
      <c r="U513" s="32"/>
      <c r="V513" s="34"/>
      <c r="W513" s="3"/>
      <c r="X513" s="34"/>
    </row>
    <row r="514" spans="1:24" ht="21.95" customHeight="1">
      <c r="A514" s="63">
        <v>64</v>
      </c>
      <c r="B514" s="61" t="s">
        <v>44</v>
      </c>
      <c r="C514" s="17" t="s">
        <v>111</v>
      </c>
      <c r="D514" s="62" t="s">
        <v>153</v>
      </c>
      <c r="E514" s="60" t="s">
        <v>4</v>
      </c>
      <c r="F514" s="54" t="s">
        <v>224</v>
      </c>
      <c r="G514" s="44">
        <f t="shared" si="185"/>
        <v>40.700000000000003</v>
      </c>
      <c r="H514" s="44">
        <f t="shared" ref="H514:P514" si="187">H515+H516+H517</f>
        <v>0</v>
      </c>
      <c r="I514" s="44">
        <v>10</v>
      </c>
      <c r="J514" s="44">
        <v>30.7</v>
      </c>
      <c r="K514" s="44">
        <f t="shared" si="187"/>
        <v>0</v>
      </c>
      <c r="L514" s="44">
        <f t="shared" si="187"/>
        <v>0</v>
      </c>
      <c r="M514" s="44">
        <f t="shared" si="187"/>
        <v>0</v>
      </c>
      <c r="N514" s="44">
        <f t="shared" si="187"/>
        <v>0</v>
      </c>
      <c r="O514" s="44">
        <f t="shared" si="187"/>
        <v>0</v>
      </c>
      <c r="P514" s="44">
        <f t="shared" si="187"/>
        <v>0</v>
      </c>
      <c r="Q514" s="70" t="s">
        <v>150</v>
      </c>
      <c r="R514" s="64" t="s">
        <v>16</v>
      </c>
      <c r="S514" s="69" t="s">
        <v>17</v>
      </c>
      <c r="T514" s="3"/>
      <c r="U514" s="33"/>
      <c r="V514" s="34"/>
      <c r="W514" s="3"/>
      <c r="X514" s="34"/>
    </row>
    <row r="515" spans="1:24" ht="21.95" customHeight="1">
      <c r="A515" s="63"/>
      <c r="B515" s="61"/>
      <c r="C515" s="8" t="s">
        <v>107</v>
      </c>
      <c r="D515" s="62"/>
      <c r="E515" s="60"/>
      <c r="F515" s="40"/>
      <c r="G515" s="44">
        <f t="shared" si="185"/>
        <v>40.700000000000003</v>
      </c>
      <c r="H515" s="44">
        <v>0</v>
      </c>
      <c r="I515" s="44">
        <v>10</v>
      </c>
      <c r="J515" s="44">
        <v>30.7</v>
      </c>
      <c r="K515" s="29">
        <v>0</v>
      </c>
      <c r="L515" s="30">
        <v>0</v>
      </c>
      <c r="M515" s="31">
        <v>0</v>
      </c>
      <c r="N515" s="29">
        <v>0</v>
      </c>
      <c r="O515" s="29">
        <v>0</v>
      </c>
      <c r="P515" s="29">
        <v>0</v>
      </c>
      <c r="Q515" s="70"/>
      <c r="R515" s="64"/>
      <c r="S515" s="69"/>
      <c r="T515" s="3"/>
      <c r="U515" s="32"/>
      <c r="V515" s="34"/>
      <c r="W515" s="3"/>
      <c r="X515" s="34"/>
    </row>
    <row r="516" spans="1:24" ht="21.95" customHeight="1">
      <c r="A516" s="63"/>
      <c r="B516" s="61"/>
      <c r="C516" s="8" t="s">
        <v>108</v>
      </c>
      <c r="D516" s="62"/>
      <c r="E516" s="60"/>
      <c r="F516" s="40"/>
      <c r="G516" s="44">
        <f t="shared" si="185"/>
        <v>0</v>
      </c>
      <c r="H516" s="44">
        <v>0</v>
      </c>
      <c r="I516" s="44">
        <v>0</v>
      </c>
      <c r="J516" s="44">
        <v>0</v>
      </c>
      <c r="K516" s="44">
        <v>0</v>
      </c>
      <c r="L516" s="44">
        <v>0</v>
      </c>
      <c r="M516" s="44">
        <v>0</v>
      </c>
      <c r="N516" s="44">
        <v>0</v>
      </c>
      <c r="O516" s="44">
        <v>0</v>
      </c>
      <c r="P516" s="44">
        <v>0</v>
      </c>
      <c r="Q516" s="70"/>
      <c r="R516" s="64"/>
      <c r="S516" s="69"/>
      <c r="T516" s="3"/>
      <c r="U516" s="32"/>
      <c r="V516" s="34"/>
      <c r="W516" s="3"/>
      <c r="X516" s="34"/>
    </row>
    <row r="517" spans="1:24" ht="21.95" customHeight="1">
      <c r="A517" s="63"/>
      <c r="B517" s="61"/>
      <c r="C517" s="8" t="s">
        <v>109</v>
      </c>
      <c r="D517" s="62"/>
      <c r="E517" s="60"/>
      <c r="F517" s="40"/>
      <c r="G517" s="44">
        <f t="shared" si="185"/>
        <v>0</v>
      </c>
      <c r="H517" s="44">
        <v>0</v>
      </c>
      <c r="I517" s="44">
        <v>0</v>
      </c>
      <c r="J517" s="44">
        <v>0</v>
      </c>
      <c r="K517" s="44">
        <v>0</v>
      </c>
      <c r="L517" s="44">
        <v>0</v>
      </c>
      <c r="M517" s="44">
        <v>0</v>
      </c>
      <c r="N517" s="44">
        <v>0</v>
      </c>
      <c r="O517" s="44">
        <v>0</v>
      </c>
      <c r="P517" s="44">
        <v>0</v>
      </c>
      <c r="Q517" s="70"/>
      <c r="R517" s="64"/>
      <c r="S517" s="69"/>
      <c r="T517" s="3"/>
      <c r="U517" s="32"/>
      <c r="V517" s="34"/>
      <c r="W517" s="3"/>
      <c r="X517" s="34"/>
    </row>
    <row r="518" spans="1:24" ht="21.95" customHeight="1">
      <c r="A518" s="63">
        <v>65</v>
      </c>
      <c r="B518" s="61" t="s">
        <v>18</v>
      </c>
      <c r="C518" s="17" t="s">
        <v>111</v>
      </c>
      <c r="D518" s="62" t="s">
        <v>153</v>
      </c>
      <c r="E518" s="60" t="s">
        <v>4</v>
      </c>
      <c r="F518" s="54" t="s">
        <v>224</v>
      </c>
      <c r="G518" s="44">
        <f t="shared" si="185"/>
        <v>58.3</v>
      </c>
      <c r="H518" s="44">
        <v>58.3</v>
      </c>
      <c r="I518" s="44">
        <f t="shared" ref="I518:P518" si="188">I519+I520+I521</f>
        <v>0</v>
      </c>
      <c r="J518" s="44">
        <f t="shared" si="188"/>
        <v>0</v>
      </c>
      <c r="K518" s="44">
        <f t="shared" si="188"/>
        <v>0</v>
      </c>
      <c r="L518" s="44">
        <f t="shared" si="188"/>
        <v>0</v>
      </c>
      <c r="M518" s="44">
        <f t="shared" si="188"/>
        <v>0</v>
      </c>
      <c r="N518" s="44">
        <f t="shared" si="188"/>
        <v>0</v>
      </c>
      <c r="O518" s="44">
        <f t="shared" si="188"/>
        <v>0</v>
      </c>
      <c r="P518" s="44">
        <f t="shared" si="188"/>
        <v>0</v>
      </c>
      <c r="Q518" s="70" t="s">
        <v>148</v>
      </c>
      <c r="R518" s="64" t="s">
        <v>14</v>
      </c>
      <c r="S518" s="69" t="s">
        <v>19</v>
      </c>
      <c r="T518" s="3"/>
      <c r="U518" s="33"/>
      <c r="V518" s="34"/>
      <c r="W518" s="3"/>
      <c r="X518" s="34"/>
    </row>
    <row r="519" spans="1:24" ht="21.95" customHeight="1">
      <c r="A519" s="63"/>
      <c r="B519" s="61"/>
      <c r="C519" s="8" t="s">
        <v>107</v>
      </c>
      <c r="D519" s="62"/>
      <c r="E519" s="60"/>
      <c r="F519" s="40"/>
      <c r="G519" s="44">
        <f t="shared" si="185"/>
        <v>58.3</v>
      </c>
      <c r="H519" s="44">
        <v>58.3</v>
      </c>
      <c r="I519" s="44">
        <v>0</v>
      </c>
      <c r="J519" s="44">
        <v>0</v>
      </c>
      <c r="K519" s="29">
        <v>0</v>
      </c>
      <c r="L519" s="30">
        <v>0</v>
      </c>
      <c r="M519" s="31">
        <v>0</v>
      </c>
      <c r="N519" s="29">
        <v>0</v>
      </c>
      <c r="O519" s="29">
        <v>0</v>
      </c>
      <c r="P519" s="29">
        <v>0</v>
      </c>
      <c r="Q519" s="70"/>
      <c r="R519" s="64"/>
      <c r="S519" s="69"/>
      <c r="T519" s="3"/>
      <c r="U519" s="32"/>
      <c r="V519" s="34"/>
      <c r="W519" s="3"/>
      <c r="X519" s="34"/>
    </row>
    <row r="520" spans="1:24" ht="21.95" customHeight="1">
      <c r="A520" s="63"/>
      <c r="B520" s="61"/>
      <c r="C520" s="8" t="s">
        <v>108</v>
      </c>
      <c r="D520" s="62"/>
      <c r="E520" s="60"/>
      <c r="F520" s="40"/>
      <c r="G520" s="44">
        <f t="shared" si="185"/>
        <v>0</v>
      </c>
      <c r="H520" s="44">
        <v>0</v>
      </c>
      <c r="I520" s="44">
        <v>0</v>
      </c>
      <c r="J520" s="44">
        <v>0</v>
      </c>
      <c r="K520" s="44">
        <v>0</v>
      </c>
      <c r="L520" s="44">
        <v>0</v>
      </c>
      <c r="M520" s="44">
        <v>0</v>
      </c>
      <c r="N520" s="44">
        <v>0</v>
      </c>
      <c r="O520" s="44">
        <v>0</v>
      </c>
      <c r="P520" s="44">
        <v>0</v>
      </c>
      <c r="Q520" s="70"/>
      <c r="R520" s="64"/>
      <c r="S520" s="69"/>
      <c r="T520" s="3"/>
      <c r="U520" s="32"/>
      <c r="V520" s="34"/>
      <c r="W520" s="3"/>
      <c r="X520" s="34"/>
    </row>
    <row r="521" spans="1:24" ht="21.95" customHeight="1">
      <c r="A521" s="63"/>
      <c r="B521" s="61"/>
      <c r="C521" s="8" t="s">
        <v>109</v>
      </c>
      <c r="D521" s="62"/>
      <c r="E521" s="60"/>
      <c r="F521" s="40"/>
      <c r="G521" s="44">
        <f t="shared" si="185"/>
        <v>0</v>
      </c>
      <c r="H521" s="44">
        <v>0</v>
      </c>
      <c r="I521" s="44">
        <v>0</v>
      </c>
      <c r="J521" s="44">
        <v>0</v>
      </c>
      <c r="K521" s="44">
        <v>0</v>
      </c>
      <c r="L521" s="44">
        <v>0</v>
      </c>
      <c r="M521" s="44">
        <v>0</v>
      </c>
      <c r="N521" s="44">
        <v>0</v>
      </c>
      <c r="O521" s="44">
        <v>0</v>
      </c>
      <c r="P521" s="44">
        <v>0</v>
      </c>
      <c r="Q521" s="70"/>
      <c r="R521" s="64"/>
      <c r="S521" s="69"/>
      <c r="T521" s="3"/>
      <c r="U521" s="32"/>
      <c r="V521" s="34"/>
      <c r="W521" s="3"/>
      <c r="X521" s="34"/>
    </row>
    <row r="522" spans="1:24" ht="21.95" customHeight="1">
      <c r="A522" s="63">
        <v>66</v>
      </c>
      <c r="B522" s="61" t="s">
        <v>20</v>
      </c>
      <c r="C522" s="17" t="s">
        <v>111</v>
      </c>
      <c r="D522" s="62" t="s">
        <v>153</v>
      </c>
      <c r="E522" s="60" t="s">
        <v>4</v>
      </c>
      <c r="F522" s="54" t="s">
        <v>224</v>
      </c>
      <c r="G522" s="44">
        <f t="shared" si="185"/>
        <v>85.8</v>
      </c>
      <c r="H522" s="44">
        <f t="shared" ref="H522:M522" si="189">H523+H524+H525</f>
        <v>0</v>
      </c>
      <c r="I522" s="44">
        <f t="shared" si="189"/>
        <v>0</v>
      </c>
      <c r="J522" s="44">
        <f t="shared" si="189"/>
        <v>0</v>
      </c>
      <c r="K522" s="44">
        <f t="shared" si="189"/>
        <v>0</v>
      </c>
      <c r="L522" s="44">
        <f t="shared" si="189"/>
        <v>0</v>
      </c>
      <c r="M522" s="44">
        <f t="shared" si="189"/>
        <v>0</v>
      </c>
      <c r="N522" s="44">
        <v>5</v>
      </c>
      <c r="O522" s="44">
        <v>40</v>
      </c>
      <c r="P522" s="44">
        <v>40.799999999999997</v>
      </c>
      <c r="Q522" s="70" t="s">
        <v>210</v>
      </c>
      <c r="R522" s="64" t="s">
        <v>21</v>
      </c>
      <c r="S522" s="69" t="s">
        <v>233</v>
      </c>
      <c r="T522" s="3"/>
      <c r="U522" s="33"/>
      <c r="V522" s="34"/>
      <c r="W522" s="3"/>
      <c r="X522" s="34"/>
    </row>
    <row r="523" spans="1:24" ht="21.95" customHeight="1">
      <c r="A523" s="63"/>
      <c r="B523" s="61"/>
      <c r="C523" s="8" t="s">
        <v>107</v>
      </c>
      <c r="D523" s="62"/>
      <c r="E523" s="60"/>
      <c r="F523" s="40"/>
      <c r="G523" s="44">
        <f t="shared" si="185"/>
        <v>85.8</v>
      </c>
      <c r="H523" s="44">
        <v>0</v>
      </c>
      <c r="I523" s="44">
        <v>0</v>
      </c>
      <c r="J523" s="44">
        <v>0</v>
      </c>
      <c r="K523" s="29">
        <v>0</v>
      </c>
      <c r="L523" s="30">
        <v>0</v>
      </c>
      <c r="M523" s="31">
        <v>0</v>
      </c>
      <c r="N523" s="29">
        <v>5</v>
      </c>
      <c r="O523" s="29">
        <v>40</v>
      </c>
      <c r="P523" s="29">
        <v>40.799999999999997</v>
      </c>
      <c r="Q523" s="70"/>
      <c r="R523" s="64"/>
      <c r="S523" s="69"/>
      <c r="T523" s="3"/>
      <c r="U523" s="32"/>
      <c r="V523" s="34"/>
      <c r="W523" s="3"/>
      <c r="X523" s="34"/>
    </row>
    <row r="524" spans="1:24" ht="21.95" customHeight="1">
      <c r="A524" s="63"/>
      <c r="B524" s="61"/>
      <c r="C524" s="8" t="s">
        <v>108</v>
      </c>
      <c r="D524" s="62"/>
      <c r="E524" s="60"/>
      <c r="F524" s="40"/>
      <c r="G524" s="44">
        <f t="shared" si="185"/>
        <v>0</v>
      </c>
      <c r="H524" s="44">
        <v>0</v>
      </c>
      <c r="I524" s="44">
        <v>0</v>
      </c>
      <c r="J524" s="44">
        <v>0</v>
      </c>
      <c r="K524" s="44">
        <v>0</v>
      </c>
      <c r="L524" s="44">
        <v>0</v>
      </c>
      <c r="M524" s="44">
        <v>0</v>
      </c>
      <c r="N524" s="44">
        <v>0</v>
      </c>
      <c r="O524" s="44">
        <v>0</v>
      </c>
      <c r="P524" s="44">
        <v>0</v>
      </c>
      <c r="Q524" s="70"/>
      <c r="R524" s="64"/>
      <c r="S524" s="69"/>
      <c r="T524" s="3"/>
      <c r="U524" s="32"/>
      <c r="V524" s="34"/>
      <c r="W524" s="3"/>
      <c r="X524" s="34"/>
    </row>
    <row r="525" spans="1:24" ht="21.95" customHeight="1">
      <c r="A525" s="63"/>
      <c r="B525" s="61"/>
      <c r="C525" s="8" t="s">
        <v>109</v>
      </c>
      <c r="D525" s="62"/>
      <c r="E525" s="60"/>
      <c r="F525" s="40"/>
      <c r="G525" s="44">
        <f t="shared" si="185"/>
        <v>0</v>
      </c>
      <c r="H525" s="44">
        <v>0</v>
      </c>
      <c r="I525" s="44">
        <v>0</v>
      </c>
      <c r="J525" s="44">
        <v>0</v>
      </c>
      <c r="K525" s="44">
        <v>0</v>
      </c>
      <c r="L525" s="44">
        <v>0</v>
      </c>
      <c r="M525" s="44">
        <v>0</v>
      </c>
      <c r="N525" s="44">
        <v>0</v>
      </c>
      <c r="O525" s="44">
        <v>0</v>
      </c>
      <c r="P525" s="44">
        <v>0</v>
      </c>
      <c r="Q525" s="70"/>
      <c r="R525" s="64"/>
      <c r="S525" s="69"/>
      <c r="T525" s="3"/>
      <c r="U525" s="32"/>
      <c r="V525" s="34"/>
      <c r="W525" s="3"/>
      <c r="X525" s="34"/>
    </row>
    <row r="526" spans="1:24" ht="21.95" customHeight="1">
      <c r="A526" s="63">
        <v>67</v>
      </c>
      <c r="B526" s="61" t="s">
        <v>234</v>
      </c>
      <c r="C526" s="17" t="s">
        <v>111</v>
      </c>
      <c r="D526" s="62" t="s">
        <v>153</v>
      </c>
      <c r="E526" s="60" t="s">
        <v>4</v>
      </c>
      <c r="F526" s="54" t="s">
        <v>224</v>
      </c>
      <c r="G526" s="44">
        <f t="shared" si="185"/>
        <v>82</v>
      </c>
      <c r="H526" s="44">
        <f t="shared" ref="H526:M526" si="190">H527+H528+H529</f>
        <v>0</v>
      </c>
      <c r="I526" s="44">
        <f t="shared" si="190"/>
        <v>0</v>
      </c>
      <c r="J526" s="44">
        <f t="shared" si="190"/>
        <v>0</v>
      </c>
      <c r="K526" s="44">
        <f t="shared" si="190"/>
        <v>0</v>
      </c>
      <c r="L526" s="44">
        <f t="shared" si="190"/>
        <v>0</v>
      </c>
      <c r="M526" s="44">
        <f t="shared" si="190"/>
        <v>0</v>
      </c>
      <c r="N526" s="44">
        <v>4.9000000000000004</v>
      </c>
      <c r="O526" s="44">
        <v>38</v>
      </c>
      <c r="P526" s="44">
        <v>39.1</v>
      </c>
      <c r="Q526" s="70" t="s">
        <v>211</v>
      </c>
      <c r="R526" s="64" t="s">
        <v>235</v>
      </c>
      <c r="S526" s="69" t="s">
        <v>236</v>
      </c>
      <c r="T526" s="3"/>
      <c r="U526" s="33"/>
      <c r="V526" s="34"/>
      <c r="W526" s="3"/>
      <c r="X526" s="34"/>
    </row>
    <row r="527" spans="1:24" ht="21.95" customHeight="1">
      <c r="A527" s="63"/>
      <c r="B527" s="61"/>
      <c r="C527" s="8" t="s">
        <v>107</v>
      </c>
      <c r="D527" s="62"/>
      <c r="E527" s="60"/>
      <c r="F527" s="40"/>
      <c r="G527" s="44">
        <f t="shared" si="185"/>
        <v>82</v>
      </c>
      <c r="H527" s="44">
        <v>0</v>
      </c>
      <c r="I527" s="44">
        <v>0</v>
      </c>
      <c r="J527" s="44">
        <v>0</v>
      </c>
      <c r="K527" s="29">
        <v>0</v>
      </c>
      <c r="L527" s="30">
        <v>0</v>
      </c>
      <c r="M527" s="31">
        <v>0</v>
      </c>
      <c r="N527" s="29">
        <v>4.9000000000000004</v>
      </c>
      <c r="O527" s="29">
        <v>38</v>
      </c>
      <c r="P527" s="29">
        <v>39.1</v>
      </c>
      <c r="Q527" s="70"/>
      <c r="R527" s="64"/>
      <c r="S527" s="69"/>
      <c r="T527" s="3"/>
      <c r="U527" s="32"/>
      <c r="V527" s="34"/>
      <c r="W527" s="3"/>
      <c r="X527" s="34"/>
    </row>
    <row r="528" spans="1:24" ht="21.95" customHeight="1">
      <c r="A528" s="63"/>
      <c r="B528" s="61"/>
      <c r="C528" s="8" t="s">
        <v>108</v>
      </c>
      <c r="D528" s="62"/>
      <c r="E528" s="60"/>
      <c r="F528" s="40"/>
      <c r="G528" s="44">
        <f t="shared" si="185"/>
        <v>0</v>
      </c>
      <c r="H528" s="44">
        <v>0</v>
      </c>
      <c r="I528" s="44">
        <v>0</v>
      </c>
      <c r="J528" s="44">
        <v>0</v>
      </c>
      <c r="K528" s="44">
        <v>0</v>
      </c>
      <c r="L528" s="44">
        <v>0</v>
      </c>
      <c r="M528" s="44">
        <v>0</v>
      </c>
      <c r="N528" s="44">
        <v>0</v>
      </c>
      <c r="O528" s="44">
        <v>0</v>
      </c>
      <c r="P528" s="44">
        <v>0</v>
      </c>
      <c r="Q528" s="70"/>
      <c r="R528" s="64"/>
      <c r="S528" s="69"/>
      <c r="T528" s="3"/>
      <c r="U528" s="32"/>
      <c r="V528" s="34"/>
      <c r="W528" s="3"/>
      <c r="X528" s="34"/>
    </row>
    <row r="529" spans="1:24" ht="21.95" customHeight="1">
      <c r="A529" s="63"/>
      <c r="B529" s="61"/>
      <c r="C529" s="8" t="s">
        <v>109</v>
      </c>
      <c r="D529" s="62"/>
      <c r="E529" s="60"/>
      <c r="F529" s="40"/>
      <c r="G529" s="44">
        <f t="shared" si="185"/>
        <v>0</v>
      </c>
      <c r="H529" s="44">
        <v>0</v>
      </c>
      <c r="I529" s="44">
        <v>0</v>
      </c>
      <c r="J529" s="44">
        <v>0</v>
      </c>
      <c r="K529" s="44">
        <v>0</v>
      </c>
      <c r="L529" s="44">
        <v>0</v>
      </c>
      <c r="M529" s="44">
        <v>0</v>
      </c>
      <c r="N529" s="44">
        <v>0</v>
      </c>
      <c r="O529" s="44">
        <v>0</v>
      </c>
      <c r="P529" s="44">
        <v>0</v>
      </c>
      <c r="Q529" s="70"/>
      <c r="R529" s="64"/>
      <c r="S529" s="69"/>
      <c r="T529" s="3"/>
      <c r="U529" s="32"/>
      <c r="V529" s="34"/>
      <c r="W529" s="3"/>
      <c r="X529" s="34"/>
    </row>
    <row r="530" spans="1:24" ht="21.95" customHeight="1">
      <c r="A530" s="63">
        <v>68</v>
      </c>
      <c r="B530" s="61" t="s">
        <v>237</v>
      </c>
      <c r="C530" s="17" t="s">
        <v>111</v>
      </c>
      <c r="D530" s="62" t="s">
        <v>238</v>
      </c>
      <c r="E530" s="60" t="s">
        <v>4</v>
      </c>
      <c r="F530" s="54" t="s">
        <v>224</v>
      </c>
      <c r="G530" s="44">
        <f t="shared" si="185"/>
        <v>94.4</v>
      </c>
      <c r="H530" s="44">
        <f t="shared" ref="H530:P530" si="191">H531+H532+H533</f>
        <v>0</v>
      </c>
      <c r="I530" s="44">
        <f t="shared" si="191"/>
        <v>0</v>
      </c>
      <c r="J530" s="44">
        <f t="shared" si="191"/>
        <v>0</v>
      </c>
      <c r="K530" s="44">
        <f t="shared" si="191"/>
        <v>0</v>
      </c>
      <c r="L530" s="44">
        <f t="shared" si="191"/>
        <v>5.4</v>
      </c>
      <c r="M530" s="44">
        <f t="shared" si="191"/>
        <v>45</v>
      </c>
      <c r="N530" s="44">
        <f t="shared" si="191"/>
        <v>44</v>
      </c>
      <c r="O530" s="44">
        <f t="shared" si="191"/>
        <v>0</v>
      </c>
      <c r="P530" s="44">
        <f t="shared" si="191"/>
        <v>0</v>
      </c>
      <c r="Q530" s="70" t="s">
        <v>212</v>
      </c>
      <c r="R530" s="64" t="s">
        <v>11</v>
      </c>
      <c r="S530" s="69" t="s">
        <v>239</v>
      </c>
      <c r="T530" s="3"/>
      <c r="U530" s="33"/>
      <c r="V530" s="34"/>
      <c r="W530" s="3"/>
      <c r="X530" s="34"/>
    </row>
    <row r="531" spans="1:24" ht="31.5" customHeight="1">
      <c r="A531" s="63"/>
      <c r="B531" s="61"/>
      <c r="C531" s="8" t="s">
        <v>107</v>
      </c>
      <c r="D531" s="62"/>
      <c r="E531" s="60"/>
      <c r="F531" s="40"/>
      <c r="G531" s="44">
        <f t="shared" si="185"/>
        <v>94.4</v>
      </c>
      <c r="H531" s="44">
        <v>0</v>
      </c>
      <c r="I531" s="44">
        <v>0</v>
      </c>
      <c r="J531" s="44">
        <v>0</v>
      </c>
      <c r="K531" s="29">
        <v>0</v>
      </c>
      <c r="L531" s="30">
        <v>5.4</v>
      </c>
      <c r="M531" s="31">
        <v>45</v>
      </c>
      <c r="N531" s="29">
        <v>44</v>
      </c>
      <c r="O531" s="29">
        <v>0</v>
      </c>
      <c r="P531" s="29">
        <v>0</v>
      </c>
      <c r="Q531" s="70"/>
      <c r="R531" s="64"/>
      <c r="S531" s="69"/>
      <c r="T531" s="3"/>
      <c r="U531" s="32"/>
      <c r="V531" s="34"/>
      <c r="W531" s="3"/>
      <c r="X531" s="34"/>
    </row>
    <row r="532" spans="1:24" ht="33" customHeight="1">
      <c r="A532" s="63"/>
      <c r="B532" s="61"/>
      <c r="C532" s="8" t="s">
        <v>108</v>
      </c>
      <c r="D532" s="62"/>
      <c r="E532" s="60"/>
      <c r="F532" s="40"/>
      <c r="G532" s="44">
        <f t="shared" si="185"/>
        <v>0</v>
      </c>
      <c r="H532" s="44">
        <v>0</v>
      </c>
      <c r="I532" s="44">
        <v>0</v>
      </c>
      <c r="J532" s="44">
        <v>0</v>
      </c>
      <c r="K532" s="44">
        <v>0</v>
      </c>
      <c r="L532" s="44">
        <v>0</v>
      </c>
      <c r="M532" s="44">
        <v>0</v>
      </c>
      <c r="N532" s="44">
        <v>0</v>
      </c>
      <c r="O532" s="44">
        <v>0</v>
      </c>
      <c r="P532" s="44">
        <v>0</v>
      </c>
      <c r="Q532" s="70"/>
      <c r="R532" s="64"/>
      <c r="S532" s="69"/>
      <c r="T532" s="3"/>
      <c r="U532" s="32"/>
      <c r="V532" s="34"/>
      <c r="W532" s="3"/>
      <c r="X532" s="34"/>
    </row>
    <row r="533" spans="1:24" ht="25.5" customHeight="1">
      <c r="A533" s="63"/>
      <c r="B533" s="61"/>
      <c r="C533" s="8" t="s">
        <v>109</v>
      </c>
      <c r="D533" s="62"/>
      <c r="E533" s="60"/>
      <c r="F533" s="40"/>
      <c r="G533" s="44">
        <f t="shared" si="185"/>
        <v>0</v>
      </c>
      <c r="H533" s="44">
        <v>0</v>
      </c>
      <c r="I533" s="44">
        <v>0</v>
      </c>
      <c r="J533" s="44">
        <v>0</v>
      </c>
      <c r="K533" s="44">
        <v>0</v>
      </c>
      <c r="L533" s="44">
        <v>0</v>
      </c>
      <c r="M533" s="44">
        <v>0</v>
      </c>
      <c r="N533" s="44">
        <v>0</v>
      </c>
      <c r="O533" s="44">
        <v>0</v>
      </c>
      <c r="P533" s="44">
        <v>0</v>
      </c>
      <c r="Q533" s="70"/>
      <c r="R533" s="64"/>
      <c r="S533" s="69"/>
      <c r="T533" s="3"/>
      <c r="U533" s="32"/>
      <c r="V533" s="34"/>
      <c r="W533" s="3"/>
      <c r="X533" s="34"/>
    </row>
    <row r="534" spans="1:24" ht="21.95" customHeight="1">
      <c r="A534" s="63">
        <v>69</v>
      </c>
      <c r="B534" s="61" t="s">
        <v>240</v>
      </c>
      <c r="C534" s="17" t="s">
        <v>111</v>
      </c>
      <c r="D534" s="62" t="s">
        <v>238</v>
      </c>
      <c r="E534" s="60" t="s">
        <v>4</v>
      </c>
      <c r="F534" s="54" t="s">
        <v>224</v>
      </c>
      <c r="G534" s="44">
        <f t="shared" si="185"/>
        <v>93.699999999999989</v>
      </c>
      <c r="H534" s="44">
        <f>H535+H536+H537</f>
        <v>4.9000000000000004</v>
      </c>
      <c r="I534" s="44">
        <f>I535+I536+I537</f>
        <v>35.9</v>
      </c>
      <c r="J534" s="44">
        <f>J535+J536+J537</f>
        <v>52.9</v>
      </c>
      <c r="K534" s="44">
        <f t="shared" ref="K534:P534" si="192">K535+K536+K537</f>
        <v>0</v>
      </c>
      <c r="L534" s="44">
        <f t="shared" si="192"/>
        <v>0</v>
      </c>
      <c r="M534" s="44">
        <f t="shared" si="192"/>
        <v>0</v>
      </c>
      <c r="N534" s="44">
        <f t="shared" si="192"/>
        <v>0</v>
      </c>
      <c r="O534" s="44">
        <f t="shared" si="192"/>
        <v>0</v>
      </c>
      <c r="P534" s="44">
        <f t="shared" si="192"/>
        <v>0</v>
      </c>
      <c r="Q534" s="70" t="s">
        <v>213</v>
      </c>
      <c r="R534" s="64" t="s">
        <v>241</v>
      </c>
      <c r="S534" s="69" t="s">
        <v>114</v>
      </c>
      <c r="T534" s="3"/>
      <c r="U534" s="33"/>
      <c r="V534" s="34"/>
      <c r="W534" s="3"/>
      <c r="X534" s="34"/>
    </row>
    <row r="535" spans="1:24" ht="21.95" customHeight="1">
      <c r="A535" s="63"/>
      <c r="B535" s="61"/>
      <c r="C535" s="8" t="s">
        <v>107</v>
      </c>
      <c r="D535" s="62"/>
      <c r="E535" s="60"/>
      <c r="F535" s="40"/>
      <c r="G535" s="44">
        <f t="shared" si="185"/>
        <v>93.699999999999989</v>
      </c>
      <c r="H535" s="44">
        <v>4.9000000000000004</v>
      </c>
      <c r="I535" s="44">
        <v>35.9</v>
      </c>
      <c r="J535" s="44">
        <v>52.9</v>
      </c>
      <c r="K535" s="29">
        <v>0</v>
      </c>
      <c r="L535" s="30">
        <v>0</v>
      </c>
      <c r="M535" s="31">
        <v>0</v>
      </c>
      <c r="N535" s="29">
        <v>0</v>
      </c>
      <c r="O535" s="29">
        <v>0</v>
      </c>
      <c r="P535" s="29">
        <v>0</v>
      </c>
      <c r="Q535" s="70"/>
      <c r="R535" s="64"/>
      <c r="S535" s="69"/>
      <c r="T535" s="3"/>
      <c r="U535" s="32"/>
      <c r="V535" s="34"/>
      <c r="W535" s="3"/>
      <c r="X535" s="34"/>
    </row>
    <row r="536" spans="1:24" ht="21.95" customHeight="1">
      <c r="A536" s="63"/>
      <c r="B536" s="61"/>
      <c r="C536" s="8" t="s">
        <v>108</v>
      </c>
      <c r="D536" s="62"/>
      <c r="E536" s="60"/>
      <c r="F536" s="40"/>
      <c r="G536" s="44">
        <f t="shared" si="185"/>
        <v>0</v>
      </c>
      <c r="H536" s="44">
        <v>0</v>
      </c>
      <c r="I536" s="44">
        <v>0</v>
      </c>
      <c r="J536" s="44">
        <v>0</v>
      </c>
      <c r="K536" s="44">
        <v>0</v>
      </c>
      <c r="L536" s="44">
        <v>0</v>
      </c>
      <c r="M536" s="44">
        <v>0</v>
      </c>
      <c r="N536" s="44">
        <v>0</v>
      </c>
      <c r="O536" s="44">
        <v>0</v>
      </c>
      <c r="P536" s="44">
        <v>0</v>
      </c>
      <c r="Q536" s="70"/>
      <c r="R536" s="64"/>
      <c r="S536" s="69"/>
      <c r="T536" s="3"/>
      <c r="U536" s="32"/>
      <c r="V536" s="34"/>
      <c r="W536" s="3"/>
      <c r="X536" s="34"/>
    </row>
    <row r="537" spans="1:24" ht="21.95" customHeight="1">
      <c r="A537" s="63"/>
      <c r="B537" s="61"/>
      <c r="C537" s="8" t="s">
        <v>109</v>
      </c>
      <c r="D537" s="62"/>
      <c r="E537" s="60"/>
      <c r="F537" s="40"/>
      <c r="G537" s="44">
        <f t="shared" si="185"/>
        <v>0</v>
      </c>
      <c r="H537" s="44">
        <v>0</v>
      </c>
      <c r="I537" s="44">
        <v>0</v>
      </c>
      <c r="J537" s="44">
        <v>0</v>
      </c>
      <c r="K537" s="44">
        <v>0</v>
      </c>
      <c r="L537" s="44">
        <v>0</v>
      </c>
      <c r="M537" s="44">
        <v>0</v>
      </c>
      <c r="N537" s="44">
        <v>0</v>
      </c>
      <c r="O537" s="44">
        <v>0</v>
      </c>
      <c r="P537" s="44">
        <v>0</v>
      </c>
      <c r="Q537" s="70"/>
      <c r="R537" s="64"/>
      <c r="S537" s="69"/>
      <c r="T537" s="3"/>
      <c r="U537" s="32"/>
      <c r="V537" s="34"/>
      <c r="W537" s="3"/>
      <c r="X537" s="34"/>
    </row>
    <row r="538" spans="1:24" ht="21.95" customHeight="1">
      <c r="A538" s="63">
        <v>70</v>
      </c>
      <c r="B538" s="61" t="s">
        <v>115</v>
      </c>
      <c r="C538" s="17" t="s">
        <v>111</v>
      </c>
      <c r="D538" s="62" t="s">
        <v>238</v>
      </c>
      <c r="E538" s="60" t="s">
        <v>4</v>
      </c>
      <c r="F538" s="54" t="s">
        <v>224</v>
      </c>
      <c r="G538" s="44">
        <f t="shared" si="185"/>
        <v>112.6</v>
      </c>
      <c r="H538" s="44">
        <f>H539+H540+H541</f>
        <v>0</v>
      </c>
      <c r="I538" s="44">
        <f>I539+I540+I541</f>
        <v>5.0999999999999996</v>
      </c>
      <c r="J538" s="44">
        <f t="shared" ref="J538:P538" si="193">J539+J540+J541</f>
        <v>35.9</v>
      </c>
      <c r="K538" s="44">
        <f t="shared" si="193"/>
        <v>35.5</v>
      </c>
      <c r="L538" s="44">
        <f t="shared" si="193"/>
        <v>36.1</v>
      </c>
      <c r="M538" s="44">
        <f t="shared" si="193"/>
        <v>0</v>
      </c>
      <c r="N538" s="44">
        <f t="shared" si="193"/>
        <v>0</v>
      </c>
      <c r="O538" s="44">
        <f t="shared" si="193"/>
        <v>0</v>
      </c>
      <c r="P538" s="44">
        <f t="shared" si="193"/>
        <v>0</v>
      </c>
      <c r="Q538" s="70" t="s">
        <v>214</v>
      </c>
      <c r="R538" s="64" t="s">
        <v>116</v>
      </c>
      <c r="S538" s="69" t="s">
        <v>117</v>
      </c>
      <c r="T538" s="3"/>
      <c r="U538" s="33"/>
      <c r="V538" s="34"/>
      <c r="W538" s="3"/>
      <c r="X538" s="34"/>
    </row>
    <row r="539" spans="1:24" ht="21.95" customHeight="1">
      <c r="A539" s="63"/>
      <c r="B539" s="61"/>
      <c r="C539" s="8" t="s">
        <v>107</v>
      </c>
      <c r="D539" s="62"/>
      <c r="E539" s="60"/>
      <c r="F539" s="40"/>
      <c r="G539" s="44">
        <f t="shared" si="185"/>
        <v>112.6</v>
      </c>
      <c r="H539" s="44">
        <v>0</v>
      </c>
      <c r="I539" s="44">
        <v>5.0999999999999996</v>
      </c>
      <c r="J539" s="44">
        <v>35.9</v>
      </c>
      <c r="K539" s="29">
        <v>35.5</v>
      </c>
      <c r="L539" s="30">
        <v>36.1</v>
      </c>
      <c r="M539" s="31">
        <v>0</v>
      </c>
      <c r="N539" s="29">
        <v>0</v>
      </c>
      <c r="O539" s="29">
        <v>0</v>
      </c>
      <c r="P539" s="29">
        <v>0</v>
      </c>
      <c r="Q539" s="70"/>
      <c r="R539" s="64"/>
      <c r="S539" s="69"/>
      <c r="T539" s="3"/>
      <c r="U539" s="32"/>
      <c r="V539" s="34"/>
      <c r="W539" s="3"/>
      <c r="X539" s="34"/>
    </row>
    <row r="540" spans="1:24" ht="28.5" customHeight="1">
      <c r="A540" s="63"/>
      <c r="B540" s="61"/>
      <c r="C540" s="8" t="s">
        <v>108</v>
      </c>
      <c r="D540" s="62"/>
      <c r="E540" s="60"/>
      <c r="F540" s="40"/>
      <c r="G540" s="44">
        <f t="shared" si="185"/>
        <v>0</v>
      </c>
      <c r="H540" s="44">
        <v>0</v>
      </c>
      <c r="I540" s="44">
        <v>0</v>
      </c>
      <c r="J540" s="44">
        <v>0</v>
      </c>
      <c r="K540" s="44">
        <v>0</v>
      </c>
      <c r="L540" s="44">
        <v>0</v>
      </c>
      <c r="M540" s="44">
        <v>0</v>
      </c>
      <c r="N540" s="44">
        <v>0</v>
      </c>
      <c r="O540" s="44">
        <v>0</v>
      </c>
      <c r="P540" s="44">
        <v>0</v>
      </c>
      <c r="Q540" s="70"/>
      <c r="R540" s="64"/>
      <c r="S540" s="69"/>
      <c r="T540" s="3"/>
      <c r="U540" s="32"/>
      <c r="V540" s="34"/>
      <c r="W540" s="3"/>
      <c r="X540" s="34"/>
    </row>
    <row r="541" spans="1:24" ht="28.5" customHeight="1">
      <c r="A541" s="63"/>
      <c r="B541" s="61"/>
      <c r="C541" s="8" t="s">
        <v>109</v>
      </c>
      <c r="D541" s="62"/>
      <c r="E541" s="60"/>
      <c r="F541" s="40"/>
      <c r="G541" s="44">
        <f t="shared" si="185"/>
        <v>0</v>
      </c>
      <c r="H541" s="44">
        <v>0</v>
      </c>
      <c r="I541" s="44">
        <v>0</v>
      </c>
      <c r="J541" s="44">
        <v>0</v>
      </c>
      <c r="K541" s="44">
        <v>0</v>
      </c>
      <c r="L541" s="44">
        <v>0</v>
      </c>
      <c r="M541" s="44">
        <v>0</v>
      </c>
      <c r="N541" s="44">
        <v>0</v>
      </c>
      <c r="O541" s="44">
        <v>0</v>
      </c>
      <c r="P541" s="44">
        <v>0</v>
      </c>
      <c r="Q541" s="70"/>
      <c r="R541" s="64"/>
      <c r="S541" s="69"/>
      <c r="T541" s="3"/>
      <c r="U541" s="32"/>
      <c r="V541" s="34"/>
      <c r="W541" s="3"/>
      <c r="X541" s="34"/>
    </row>
    <row r="542" spans="1:24" ht="21.95" customHeight="1">
      <c r="A542" s="63">
        <v>71</v>
      </c>
      <c r="B542" s="61" t="s">
        <v>118</v>
      </c>
      <c r="C542" s="17" t="s">
        <v>111</v>
      </c>
      <c r="D542" s="62" t="s">
        <v>238</v>
      </c>
      <c r="E542" s="60" t="s">
        <v>4</v>
      </c>
      <c r="F542" s="54" t="s">
        <v>224</v>
      </c>
      <c r="G542" s="44">
        <f t="shared" si="185"/>
        <v>100</v>
      </c>
      <c r="H542" s="44">
        <f>H543+H544+H545</f>
        <v>0</v>
      </c>
      <c r="I542" s="44">
        <f>I543+I544+I545</f>
        <v>5</v>
      </c>
      <c r="J542" s="44">
        <f>J543+J544+J545</f>
        <v>95</v>
      </c>
      <c r="K542" s="44">
        <f t="shared" ref="K542:P542" si="194">K543+K544+K545</f>
        <v>0</v>
      </c>
      <c r="L542" s="44">
        <f t="shared" si="194"/>
        <v>0</v>
      </c>
      <c r="M542" s="44">
        <f t="shared" si="194"/>
        <v>0</v>
      </c>
      <c r="N542" s="44">
        <f t="shared" si="194"/>
        <v>0</v>
      </c>
      <c r="O542" s="44">
        <f t="shared" si="194"/>
        <v>0</v>
      </c>
      <c r="P542" s="44">
        <f t="shared" si="194"/>
        <v>0</v>
      </c>
      <c r="Q542" s="70">
        <v>2014</v>
      </c>
      <c r="R542" s="64" t="s">
        <v>119</v>
      </c>
      <c r="S542" s="69" t="s">
        <v>161</v>
      </c>
      <c r="T542" s="3"/>
      <c r="U542" s="33"/>
      <c r="V542" s="34"/>
      <c r="W542" s="3"/>
      <c r="X542" s="34"/>
    </row>
    <row r="543" spans="1:24" ht="21.95" customHeight="1">
      <c r="A543" s="63"/>
      <c r="B543" s="61"/>
      <c r="C543" s="8" t="s">
        <v>107</v>
      </c>
      <c r="D543" s="62"/>
      <c r="E543" s="60"/>
      <c r="F543" s="40"/>
      <c r="G543" s="44">
        <f t="shared" si="185"/>
        <v>100</v>
      </c>
      <c r="H543" s="44">
        <v>0</v>
      </c>
      <c r="I543" s="44">
        <v>5</v>
      </c>
      <c r="J543" s="44">
        <v>95</v>
      </c>
      <c r="K543" s="29">
        <v>0</v>
      </c>
      <c r="L543" s="30">
        <v>0</v>
      </c>
      <c r="M543" s="31">
        <v>0</v>
      </c>
      <c r="N543" s="29">
        <v>0</v>
      </c>
      <c r="O543" s="29">
        <v>0</v>
      </c>
      <c r="P543" s="29">
        <v>0</v>
      </c>
      <c r="Q543" s="70"/>
      <c r="R543" s="64"/>
      <c r="S543" s="69"/>
      <c r="T543" s="3"/>
      <c r="U543" s="32"/>
      <c r="V543" s="34"/>
      <c r="W543" s="3"/>
      <c r="X543" s="34"/>
    </row>
    <row r="544" spans="1:24" ht="21.95" customHeight="1">
      <c r="A544" s="63"/>
      <c r="B544" s="61"/>
      <c r="C544" s="8" t="s">
        <v>108</v>
      </c>
      <c r="D544" s="62"/>
      <c r="E544" s="60"/>
      <c r="F544" s="40"/>
      <c r="G544" s="44">
        <f t="shared" si="185"/>
        <v>0</v>
      </c>
      <c r="H544" s="44">
        <v>0</v>
      </c>
      <c r="I544" s="44">
        <v>0</v>
      </c>
      <c r="J544" s="44">
        <v>0</v>
      </c>
      <c r="K544" s="44">
        <v>0</v>
      </c>
      <c r="L544" s="44">
        <v>0</v>
      </c>
      <c r="M544" s="44">
        <v>0</v>
      </c>
      <c r="N544" s="44">
        <v>0</v>
      </c>
      <c r="O544" s="44">
        <v>0</v>
      </c>
      <c r="P544" s="44">
        <v>0</v>
      </c>
      <c r="Q544" s="70"/>
      <c r="R544" s="64"/>
      <c r="S544" s="69"/>
      <c r="T544" s="3"/>
      <c r="U544" s="32"/>
      <c r="V544" s="34"/>
      <c r="W544" s="3"/>
      <c r="X544" s="34"/>
    </row>
    <row r="545" spans="1:24" ht="21.95" customHeight="1">
      <c r="A545" s="63"/>
      <c r="B545" s="61"/>
      <c r="C545" s="8" t="s">
        <v>109</v>
      </c>
      <c r="D545" s="62"/>
      <c r="E545" s="60"/>
      <c r="F545" s="40"/>
      <c r="G545" s="44">
        <f t="shared" si="185"/>
        <v>0</v>
      </c>
      <c r="H545" s="44">
        <v>0</v>
      </c>
      <c r="I545" s="44">
        <v>0</v>
      </c>
      <c r="J545" s="44">
        <v>0</v>
      </c>
      <c r="K545" s="44">
        <v>0</v>
      </c>
      <c r="L545" s="44">
        <v>0</v>
      </c>
      <c r="M545" s="44">
        <v>0</v>
      </c>
      <c r="N545" s="44">
        <v>0</v>
      </c>
      <c r="O545" s="44">
        <v>0</v>
      </c>
      <c r="P545" s="44">
        <v>0</v>
      </c>
      <c r="Q545" s="70"/>
      <c r="R545" s="64"/>
      <c r="S545" s="69"/>
      <c r="T545" s="3"/>
      <c r="U545" s="32"/>
      <c r="V545" s="34"/>
      <c r="W545" s="3"/>
      <c r="X545" s="34"/>
    </row>
    <row r="546" spans="1:24" ht="21.95" customHeight="1">
      <c r="A546" s="63">
        <v>72</v>
      </c>
      <c r="B546" s="61" t="s">
        <v>120</v>
      </c>
      <c r="C546" s="17" t="s">
        <v>111</v>
      </c>
      <c r="D546" s="62" t="s">
        <v>238</v>
      </c>
      <c r="E546" s="60" t="s">
        <v>4</v>
      </c>
      <c r="F546" s="54" t="s">
        <v>121</v>
      </c>
      <c r="G546" s="44">
        <f t="shared" si="185"/>
        <v>607.70000000000005</v>
      </c>
      <c r="H546" s="44">
        <f>H547+H548+H549</f>
        <v>0</v>
      </c>
      <c r="I546" s="44">
        <f t="shared" ref="I546:P546" si="195">I547+I548+I549</f>
        <v>0</v>
      </c>
      <c r="J546" s="44">
        <f t="shared" si="195"/>
        <v>0</v>
      </c>
      <c r="K546" s="44">
        <f t="shared" si="195"/>
        <v>241.7</v>
      </c>
      <c r="L546" s="44">
        <f t="shared" si="195"/>
        <v>258.3</v>
      </c>
      <c r="M546" s="44">
        <f t="shared" si="195"/>
        <v>107.69999999999999</v>
      </c>
      <c r="N546" s="44">
        <f t="shared" si="195"/>
        <v>0</v>
      </c>
      <c r="O546" s="44">
        <f t="shared" si="195"/>
        <v>0</v>
      </c>
      <c r="P546" s="44">
        <f t="shared" si="195"/>
        <v>0</v>
      </c>
      <c r="Q546" s="70" t="s">
        <v>215</v>
      </c>
      <c r="R546" s="64" t="s">
        <v>122</v>
      </c>
      <c r="S546" s="69" t="s">
        <v>123</v>
      </c>
      <c r="T546" s="3"/>
      <c r="U546" s="33"/>
      <c r="V546" s="34"/>
      <c r="W546" s="3"/>
      <c r="X546" s="34"/>
    </row>
    <row r="547" spans="1:24" ht="21.95" customHeight="1">
      <c r="A547" s="63"/>
      <c r="B547" s="61"/>
      <c r="C547" s="8" t="s">
        <v>107</v>
      </c>
      <c r="D547" s="62"/>
      <c r="E547" s="60"/>
      <c r="F547" s="40"/>
      <c r="G547" s="44">
        <f t="shared" si="185"/>
        <v>401.1</v>
      </c>
      <c r="H547" s="44">
        <v>0</v>
      </c>
      <c r="I547" s="44">
        <v>0</v>
      </c>
      <c r="J547" s="44">
        <v>0</v>
      </c>
      <c r="K547" s="29">
        <v>159.5</v>
      </c>
      <c r="L547" s="30">
        <v>170.5</v>
      </c>
      <c r="M547" s="31">
        <v>71.099999999999994</v>
      </c>
      <c r="N547" s="29">
        <v>0</v>
      </c>
      <c r="O547" s="29">
        <v>0</v>
      </c>
      <c r="P547" s="29">
        <v>0</v>
      </c>
      <c r="Q547" s="70"/>
      <c r="R547" s="64"/>
      <c r="S547" s="69"/>
      <c r="T547" s="3"/>
      <c r="U547" s="32"/>
      <c r="V547" s="34"/>
      <c r="W547" s="3"/>
      <c r="X547" s="34"/>
    </row>
    <row r="548" spans="1:24" ht="21.95" customHeight="1">
      <c r="A548" s="63"/>
      <c r="B548" s="61"/>
      <c r="C548" s="8" t="s">
        <v>108</v>
      </c>
      <c r="D548" s="62"/>
      <c r="E548" s="60"/>
      <c r="F548" s="40"/>
      <c r="G548" s="44">
        <f t="shared" si="185"/>
        <v>206.6</v>
      </c>
      <c r="H548" s="44">
        <v>0</v>
      </c>
      <c r="I548" s="44">
        <v>0</v>
      </c>
      <c r="J548" s="44">
        <v>0</v>
      </c>
      <c r="K548" s="44">
        <v>82.2</v>
      </c>
      <c r="L548" s="44">
        <v>87.8</v>
      </c>
      <c r="M548" s="44">
        <v>36.6</v>
      </c>
      <c r="N548" s="44">
        <v>0</v>
      </c>
      <c r="O548" s="44">
        <v>0</v>
      </c>
      <c r="P548" s="44">
        <v>0</v>
      </c>
      <c r="Q548" s="70"/>
      <c r="R548" s="64"/>
      <c r="S548" s="69"/>
      <c r="T548" s="3"/>
      <c r="U548" s="32"/>
      <c r="V548" s="34"/>
      <c r="W548" s="3"/>
      <c r="X548" s="34"/>
    </row>
    <row r="549" spans="1:24" ht="21.95" customHeight="1">
      <c r="A549" s="63"/>
      <c r="B549" s="61"/>
      <c r="C549" s="8" t="s">
        <v>109</v>
      </c>
      <c r="D549" s="62"/>
      <c r="E549" s="60"/>
      <c r="F549" s="40"/>
      <c r="G549" s="44">
        <f t="shared" si="185"/>
        <v>0</v>
      </c>
      <c r="H549" s="44">
        <v>0</v>
      </c>
      <c r="I549" s="44">
        <v>0</v>
      </c>
      <c r="J549" s="44">
        <v>0</v>
      </c>
      <c r="K549" s="44">
        <v>0</v>
      </c>
      <c r="L549" s="44">
        <v>0</v>
      </c>
      <c r="M549" s="44">
        <v>0</v>
      </c>
      <c r="N549" s="44">
        <v>0</v>
      </c>
      <c r="O549" s="44">
        <v>0</v>
      </c>
      <c r="P549" s="44">
        <v>0</v>
      </c>
      <c r="Q549" s="70"/>
      <c r="R549" s="64"/>
      <c r="S549" s="69"/>
      <c r="T549" s="3"/>
      <c r="U549" s="32"/>
      <c r="V549" s="34"/>
      <c r="W549" s="3"/>
      <c r="X549" s="34"/>
    </row>
    <row r="550" spans="1:24" ht="21.95" customHeight="1">
      <c r="A550" s="63">
        <v>73</v>
      </c>
      <c r="B550" s="61" t="s">
        <v>124</v>
      </c>
      <c r="C550" s="17" t="s">
        <v>111</v>
      </c>
      <c r="D550" s="62" t="s">
        <v>238</v>
      </c>
      <c r="E550" s="60" t="s">
        <v>4</v>
      </c>
      <c r="F550" s="54" t="s">
        <v>224</v>
      </c>
      <c r="G550" s="44">
        <f t="shared" si="185"/>
        <v>430</v>
      </c>
      <c r="H550" s="44">
        <f>H551+H552+H553</f>
        <v>0</v>
      </c>
      <c r="I550" s="44">
        <f t="shared" ref="I550:P550" si="196">I551+I552+I553</f>
        <v>0</v>
      </c>
      <c r="J550" s="44">
        <f t="shared" si="196"/>
        <v>0</v>
      </c>
      <c r="K550" s="44">
        <f t="shared" si="196"/>
        <v>180</v>
      </c>
      <c r="L550" s="44">
        <f t="shared" si="196"/>
        <v>135</v>
      </c>
      <c r="M550" s="44">
        <f t="shared" si="196"/>
        <v>115</v>
      </c>
      <c r="N550" s="44">
        <f t="shared" si="196"/>
        <v>0</v>
      </c>
      <c r="O550" s="44">
        <f t="shared" si="196"/>
        <v>0</v>
      </c>
      <c r="P550" s="44">
        <f t="shared" si="196"/>
        <v>0</v>
      </c>
      <c r="Q550" s="70" t="s">
        <v>215</v>
      </c>
      <c r="R550" s="64" t="s">
        <v>125</v>
      </c>
      <c r="S550" s="69" t="s">
        <v>126</v>
      </c>
      <c r="T550" s="3"/>
      <c r="U550" s="33"/>
      <c r="V550" s="34"/>
      <c r="W550" s="3"/>
      <c r="X550" s="34"/>
    </row>
    <row r="551" spans="1:24" ht="21.95" customHeight="1">
      <c r="A551" s="63"/>
      <c r="B551" s="61"/>
      <c r="C551" s="8" t="s">
        <v>107</v>
      </c>
      <c r="D551" s="62"/>
      <c r="E551" s="60"/>
      <c r="F551" s="40"/>
      <c r="G551" s="44">
        <f t="shared" si="185"/>
        <v>283.79999999999995</v>
      </c>
      <c r="H551" s="44">
        <v>0</v>
      </c>
      <c r="I551" s="44">
        <v>0</v>
      </c>
      <c r="J551" s="44">
        <v>0</v>
      </c>
      <c r="K551" s="29">
        <v>118.8</v>
      </c>
      <c r="L551" s="30">
        <v>89.1</v>
      </c>
      <c r="M551" s="31">
        <v>75.900000000000006</v>
      </c>
      <c r="N551" s="29">
        <v>0</v>
      </c>
      <c r="O551" s="29">
        <v>0</v>
      </c>
      <c r="P551" s="29">
        <v>0</v>
      </c>
      <c r="Q551" s="70"/>
      <c r="R551" s="64"/>
      <c r="S551" s="69"/>
      <c r="T551" s="3"/>
      <c r="U551" s="32"/>
      <c r="V551" s="34"/>
      <c r="W551" s="3"/>
      <c r="X551" s="34"/>
    </row>
    <row r="552" spans="1:24" ht="21.95" customHeight="1">
      <c r="A552" s="63"/>
      <c r="B552" s="61"/>
      <c r="C552" s="8" t="s">
        <v>108</v>
      </c>
      <c r="D552" s="62"/>
      <c r="E552" s="60"/>
      <c r="F552" s="40"/>
      <c r="G552" s="44">
        <f t="shared" si="185"/>
        <v>146.19999999999999</v>
      </c>
      <c r="H552" s="44">
        <v>0</v>
      </c>
      <c r="I552" s="44">
        <v>0</v>
      </c>
      <c r="J552" s="44">
        <v>0</v>
      </c>
      <c r="K552" s="44">
        <v>61.2</v>
      </c>
      <c r="L552" s="44">
        <v>45.9</v>
      </c>
      <c r="M552" s="44">
        <v>39.1</v>
      </c>
      <c r="N552" s="44">
        <v>0</v>
      </c>
      <c r="O552" s="44">
        <v>0</v>
      </c>
      <c r="P552" s="44">
        <v>0</v>
      </c>
      <c r="Q552" s="70"/>
      <c r="R552" s="64"/>
      <c r="S552" s="69"/>
      <c r="T552" s="3"/>
      <c r="U552" s="32"/>
      <c r="V552" s="34"/>
      <c r="W552" s="3"/>
      <c r="X552" s="34"/>
    </row>
    <row r="553" spans="1:24" ht="21.95" customHeight="1">
      <c r="A553" s="63"/>
      <c r="B553" s="61"/>
      <c r="C553" s="8" t="s">
        <v>109</v>
      </c>
      <c r="D553" s="62"/>
      <c r="E553" s="60"/>
      <c r="F553" s="40"/>
      <c r="G553" s="44">
        <f t="shared" si="185"/>
        <v>0</v>
      </c>
      <c r="H553" s="44">
        <v>0</v>
      </c>
      <c r="I553" s="44">
        <v>0</v>
      </c>
      <c r="J553" s="44">
        <v>0</v>
      </c>
      <c r="K553" s="44">
        <v>0</v>
      </c>
      <c r="L553" s="44">
        <v>0</v>
      </c>
      <c r="M553" s="44">
        <v>0</v>
      </c>
      <c r="N553" s="44">
        <v>0</v>
      </c>
      <c r="O553" s="44">
        <v>0</v>
      </c>
      <c r="P553" s="44">
        <v>0</v>
      </c>
      <c r="Q553" s="70"/>
      <c r="R553" s="64"/>
      <c r="S553" s="69"/>
      <c r="T553" s="3"/>
      <c r="U553" s="32"/>
      <c r="V553" s="34"/>
      <c r="W553" s="3"/>
      <c r="X553" s="34"/>
    </row>
    <row r="554" spans="1:24" ht="21.95" customHeight="1">
      <c r="A554" s="63">
        <v>74</v>
      </c>
      <c r="B554" s="61" t="s">
        <v>127</v>
      </c>
      <c r="C554" s="17" t="s">
        <v>111</v>
      </c>
      <c r="D554" s="62" t="s">
        <v>238</v>
      </c>
      <c r="E554" s="60" t="s">
        <v>4</v>
      </c>
      <c r="F554" s="54" t="s">
        <v>224</v>
      </c>
      <c r="G554" s="44">
        <f t="shared" si="185"/>
        <v>82</v>
      </c>
      <c r="H554" s="44">
        <f t="shared" ref="H554:M554" si="197">H555+H556+H557</f>
        <v>0</v>
      </c>
      <c r="I554" s="44">
        <f t="shared" si="197"/>
        <v>0</v>
      </c>
      <c r="J554" s="44">
        <f t="shared" si="197"/>
        <v>0</v>
      </c>
      <c r="K554" s="44">
        <f t="shared" si="197"/>
        <v>0</v>
      </c>
      <c r="L554" s="44">
        <f t="shared" si="197"/>
        <v>0</v>
      </c>
      <c r="M554" s="44">
        <f t="shared" si="197"/>
        <v>0</v>
      </c>
      <c r="N554" s="44">
        <f>N555+N556+N557</f>
        <v>82</v>
      </c>
      <c r="O554" s="44">
        <f>O555+O556+O557</f>
        <v>0</v>
      </c>
      <c r="P554" s="44">
        <f>P555+P556+P557</f>
        <v>0</v>
      </c>
      <c r="Q554" s="70" t="s">
        <v>152</v>
      </c>
      <c r="R554" s="64" t="s">
        <v>128</v>
      </c>
      <c r="S554" s="69" t="s">
        <v>129</v>
      </c>
      <c r="T554" s="3"/>
      <c r="U554" s="33"/>
      <c r="V554" s="34"/>
      <c r="W554" s="3"/>
      <c r="X554" s="34"/>
    </row>
    <row r="555" spans="1:24" ht="21.95" customHeight="1">
      <c r="A555" s="63"/>
      <c r="B555" s="61"/>
      <c r="C555" s="8" t="s">
        <v>107</v>
      </c>
      <c r="D555" s="62"/>
      <c r="E555" s="60"/>
      <c r="F555" s="40"/>
      <c r="G555" s="44">
        <f t="shared" si="185"/>
        <v>54.1</v>
      </c>
      <c r="H555" s="44">
        <v>0</v>
      </c>
      <c r="I555" s="44">
        <v>0</v>
      </c>
      <c r="J555" s="44">
        <v>0</v>
      </c>
      <c r="K555" s="29">
        <v>0</v>
      </c>
      <c r="L555" s="30">
        <v>0</v>
      </c>
      <c r="M555" s="31">
        <v>0</v>
      </c>
      <c r="N555" s="29">
        <v>54.1</v>
      </c>
      <c r="O555" s="29">
        <v>0</v>
      </c>
      <c r="P555" s="29">
        <v>0</v>
      </c>
      <c r="Q555" s="70"/>
      <c r="R555" s="64"/>
      <c r="S555" s="69"/>
      <c r="T555" s="3"/>
      <c r="U555" s="32"/>
      <c r="V555" s="34"/>
      <c r="W555" s="3"/>
      <c r="X555" s="34"/>
    </row>
    <row r="556" spans="1:24" ht="21.95" customHeight="1">
      <c r="A556" s="63"/>
      <c r="B556" s="61"/>
      <c r="C556" s="8" t="s">
        <v>108</v>
      </c>
      <c r="D556" s="62"/>
      <c r="E556" s="60"/>
      <c r="F556" s="40"/>
      <c r="G556" s="44">
        <f t="shared" si="185"/>
        <v>27.9</v>
      </c>
      <c r="H556" s="44">
        <v>0</v>
      </c>
      <c r="I556" s="44">
        <v>0</v>
      </c>
      <c r="J556" s="44">
        <v>0</v>
      </c>
      <c r="K556" s="44">
        <v>0</v>
      </c>
      <c r="L556" s="44">
        <v>0</v>
      </c>
      <c r="M556" s="44">
        <v>0</v>
      </c>
      <c r="N556" s="44">
        <v>27.9</v>
      </c>
      <c r="O556" s="44">
        <v>0</v>
      </c>
      <c r="P556" s="44">
        <v>0</v>
      </c>
      <c r="Q556" s="70"/>
      <c r="R556" s="64"/>
      <c r="S556" s="69"/>
      <c r="T556" s="3"/>
      <c r="U556" s="32"/>
      <c r="V556" s="34"/>
      <c r="W556" s="3"/>
      <c r="X556" s="34"/>
    </row>
    <row r="557" spans="1:24" ht="21.95" customHeight="1">
      <c r="A557" s="63"/>
      <c r="B557" s="61"/>
      <c r="C557" s="8" t="s">
        <v>109</v>
      </c>
      <c r="D557" s="62"/>
      <c r="E557" s="60"/>
      <c r="F557" s="40"/>
      <c r="G557" s="44">
        <f t="shared" si="185"/>
        <v>0</v>
      </c>
      <c r="H557" s="44">
        <v>0</v>
      </c>
      <c r="I557" s="44">
        <v>0</v>
      </c>
      <c r="J557" s="44">
        <v>0</v>
      </c>
      <c r="K557" s="44">
        <v>0</v>
      </c>
      <c r="L557" s="44">
        <v>0</v>
      </c>
      <c r="M557" s="44">
        <v>0</v>
      </c>
      <c r="N557" s="44">
        <v>0</v>
      </c>
      <c r="O557" s="44">
        <v>0</v>
      </c>
      <c r="P557" s="44">
        <v>0</v>
      </c>
      <c r="Q557" s="70"/>
      <c r="R557" s="64"/>
      <c r="S557" s="69"/>
      <c r="T557" s="3"/>
      <c r="U557" s="32"/>
      <c r="V557" s="34"/>
      <c r="W557" s="3"/>
      <c r="X557" s="34"/>
    </row>
    <row r="558" spans="1:24" ht="21.95" customHeight="1">
      <c r="A558" s="63">
        <v>75</v>
      </c>
      <c r="B558" s="61" t="s">
        <v>130</v>
      </c>
      <c r="C558" s="17" t="s">
        <v>111</v>
      </c>
      <c r="D558" s="62" t="s">
        <v>104</v>
      </c>
      <c r="E558" s="60" t="s">
        <v>4</v>
      </c>
      <c r="F558" s="54" t="s">
        <v>224</v>
      </c>
      <c r="G558" s="44">
        <f t="shared" si="185"/>
        <v>48</v>
      </c>
      <c r="H558" s="44">
        <f>H559+H560+H561</f>
        <v>2.7</v>
      </c>
      <c r="I558" s="44">
        <f t="shared" ref="I558:O558" si="198">I559+I560+I561</f>
        <v>15</v>
      </c>
      <c r="J558" s="44">
        <f t="shared" si="198"/>
        <v>30.3</v>
      </c>
      <c r="K558" s="44">
        <f t="shared" si="198"/>
        <v>0</v>
      </c>
      <c r="L558" s="44">
        <f t="shared" si="198"/>
        <v>0</v>
      </c>
      <c r="M558" s="44">
        <f t="shared" si="198"/>
        <v>0</v>
      </c>
      <c r="N558" s="44">
        <f t="shared" si="198"/>
        <v>0</v>
      </c>
      <c r="O558" s="44">
        <f t="shared" si="198"/>
        <v>0</v>
      </c>
      <c r="P558" s="44">
        <v>0</v>
      </c>
      <c r="Q558" s="70" t="s">
        <v>150</v>
      </c>
      <c r="R558" s="64" t="s">
        <v>131</v>
      </c>
      <c r="S558" s="69" t="s">
        <v>132</v>
      </c>
      <c r="T558" s="3"/>
      <c r="U558" s="33"/>
      <c r="V558" s="34"/>
      <c r="W558" s="3"/>
      <c r="X558" s="34"/>
    </row>
    <row r="559" spans="1:24" ht="21.95" customHeight="1">
      <c r="A559" s="63"/>
      <c r="B559" s="61"/>
      <c r="C559" s="8" t="s">
        <v>107</v>
      </c>
      <c r="D559" s="62"/>
      <c r="E559" s="60"/>
      <c r="F559" s="40"/>
      <c r="G559" s="44">
        <f t="shared" si="185"/>
        <v>48</v>
      </c>
      <c r="H559" s="44">
        <v>2.7</v>
      </c>
      <c r="I559" s="44">
        <v>15</v>
      </c>
      <c r="J559" s="44">
        <v>30.3</v>
      </c>
      <c r="K559" s="29">
        <v>0</v>
      </c>
      <c r="L559" s="30">
        <v>0</v>
      </c>
      <c r="M559" s="31">
        <v>0</v>
      </c>
      <c r="N559" s="29">
        <v>0</v>
      </c>
      <c r="O559" s="29">
        <v>0</v>
      </c>
      <c r="P559" s="29">
        <v>0</v>
      </c>
      <c r="Q559" s="70"/>
      <c r="R559" s="64"/>
      <c r="S559" s="69"/>
      <c r="T559" s="3"/>
      <c r="U559" s="32"/>
      <c r="V559" s="34"/>
      <c r="W559" s="3"/>
      <c r="X559" s="34"/>
    </row>
    <row r="560" spans="1:24" ht="21.95" customHeight="1">
      <c r="A560" s="63"/>
      <c r="B560" s="61"/>
      <c r="C560" s="8" t="s">
        <v>108</v>
      </c>
      <c r="D560" s="62"/>
      <c r="E560" s="60"/>
      <c r="F560" s="40"/>
      <c r="G560" s="44">
        <f t="shared" si="185"/>
        <v>0</v>
      </c>
      <c r="H560" s="44">
        <v>0</v>
      </c>
      <c r="I560" s="44">
        <v>0</v>
      </c>
      <c r="J560" s="44">
        <v>0</v>
      </c>
      <c r="K560" s="44">
        <v>0</v>
      </c>
      <c r="L560" s="44">
        <v>0</v>
      </c>
      <c r="M560" s="44">
        <v>0</v>
      </c>
      <c r="N560" s="44">
        <v>0</v>
      </c>
      <c r="O560" s="44">
        <v>0</v>
      </c>
      <c r="P560" s="44">
        <v>0</v>
      </c>
      <c r="Q560" s="70"/>
      <c r="R560" s="64"/>
      <c r="S560" s="69"/>
      <c r="T560" s="3"/>
      <c r="U560" s="32"/>
      <c r="V560" s="34"/>
      <c r="W560" s="3"/>
      <c r="X560" s="34"/>
    </row>
    <row r="561" spans="1:24" ht="21.95" customHeight="1">
      <c r="A561" s="63"/>
      <c r="B561" s="61"/>
      <c r="C561" s="8" t="s">
        <v>109</v>
      </c>
      <c r="D561" s="62"/>
      <c r="E561" s="60"/>
      <c r="F561" s="40"/>
      <c r="G561" s="44">
        <f t="shared" si="185"/>
        <v>0</v>
      </c>
      <c r="H561" s="44">
        <v>0</v>
      </c>
      <c r="I561" s="44">
        <v>0</v>
      </c>
      <c r="J561" s="44">
        <v>0</v>
      </c>
      <c r="K561" s="44">
        <v>0</v>
      </c>
      <c r="L561" s="44">
        <v>0</v>
      </c>
      <c r="M561" s="44">
        <v>0</v>
      </c>
      <c r="N561" s="44">
        <v>0</v>
      </c>
      <c r="O561" s="44">
        <v>0</v>
      </c>
      <c r="P561" s="44">
        <v>0</v>
      </c>
      <c r="Q561" s="70"/>
      <c r="R561" s="64"/>
      <c r="S561" s="69"/>
      <c r="T561" s="3"/>
      <c r="U561" s="32"/>
      <c r="V561" s="34"/>
      <c r="W561" s="3"/>
      <c r="X561" s="34"/>
    </row>
    <row r="562" spans="1:24" ht="21.95" customHeight="1">
      <c r="A562" s="63">
        <v>76</v>
      </c>
      <c r="B562" s="61" t="s">
        <v>133</v>
      </c>
      <c r="C562" s="17" t="s">
        <v>111</v>
      </c>
      <c r="D562" s="62" t="s">
        <v>104</v>
      </c>
      <c r="E562" s="60" t="s">
        <v>4</v>
      </c>
      <c r="F562" s="54" t="s">
        <v>224</v>
      </c>
      <c r="G562" s="44">
        <f t="shared" si="185"/>
        <v>25.400000000000002</v>
      </c>
      <c r="H562" s="44">
        <f>H563+H564+H565</f>
        <v>1.8</v>
      </c>
      <c r="I562" s="44">
        <f t="shared" ref="I562:P562" si="199">I563+I564+I565</f>
        <v>23.6</v>
      </c>
      <c r="J562" s="44">
        <f t="shared" si="199"/>
        <v>0</v>
      </c>
      <c r="K562" s="44">
        <f t="shared" si="199"/>
        <v>0</v>
      </c>
      <c r="L562" s="44">
        <f t="shared" si="199"/>
        <v>0</v>
      </c>
      <c r="M562" s="44">
        <f t="shared" si="199"/>
        <v>0</v>
      </c>
      <c r="N562" s="44">
        <f t="shared" si="199"/>
        <v>0</v>
      </c>
      <c r="O562" s="44">
        <f t="shared" si="199"/>
        <v>0</v>
      </c>
      <c r="P562" s="44">
        <f t="shared" si="199"/>
        <v>0</v>
      </c>
      <c r="Q562" s="70" t="s">
        <v>149</v>
      </c>
      <c r="R562" s="64" t="s">
        <v>128</v>
      </c>
      <c r="S562" s="69" t="s">
        <v>134</v>
      </c>
      <c r="T562" s="3"/>
      <c r="U562" s="33"/>
      <c r="V562" s="34"/>
      <c r="W562" s="3"/>
      <c r="X562" s="34"/>
    </row>
    <row r="563" spans="1:24" ht="21.95" customHeight="1">
      <c r="A563" s="63"/>
      <c r="B563" s="61"/>
      <c r="C563" s="8" t="s">
        <v>107</v>
      </c>
      <c r="D563" s="62"/>
      <c r="E563" s="60"/>
      <c r="F563" s="40"/>
      <c r="G563" s="44">
        <f t="shared" si="185"/>
        <v>25.400000000000002</v>
      </c>
      <c r="H563" s="44">
        <v>1.8</v>
      </c>
      <c r="I563" s="44">
        <v>23.6</v>
      </c>
      <c r="J563" s="44">
        <v>0</v>
      </c>
      <c r="K563" s="29">
        <v>0</v>
      </c>
      <c r="L563" s="30">
        <v>0</v>
      </c>
      <c r="M563" s="31">
        <v>0</v>
      </c>
      <c r="N563" s="29">
        <v>0</v>
      </c>
      <c r="O563" s="29">
        <v>0</v>
      </c>
      <c r="P563" s="29">
        <v>0</v>
      </c>
      <c r="Q563" s="70"/>
      <c r="R563" s="64"/>
      <c r="S563" s="69"/>
      <c r="T563" s="3"/>
      <c r="U563" s="32"/>
      <c r="V563" s="34"/>
      <c r="W563" s="3"/>
      <c r="X563" s="34"/>
    </row>
    <row r="564" spans="1:24" ht="21.95" customHeight="1">
      <c r="A564" s="63"/>
      <c r="B564" s="61"/>
      <c r="C564" s="8" t="s">
        <v>108</v>
      </c>
      <c r="D564" s="62"/>
      <c r="E564" s="60"/>
      <c r="F564" s="40"/>
      <c r="G564" s="44">
        <f t="shared" si="185"/>
        <v>0</v>
      </c>
      <c r="H564" s="44">
        <v>0</v>
      </c>
      <c r="I564" s="44">
        <v>0</v>
      </c>
      <c r="J564" s="44">
        <v>0</v>
      </c>
      <c r="K564" s="44">
        <v>0</v>
      </c>
      <c r="L564" s="44">
        <v>0</v>
      </c>
      <c r="M564" s="44">
        <v>0</v>
      </c>
      <c r="N564" s="44">
        <v>0</v>
      </c>
      <c r="O564" s="44">
        <v>0</v>
      </c>
      <c r="P564" s="44">
        <v>0</v>
      </c>
      <c r="Q564" s="70"/>
      <c r="R564" s="64"/>
      <c r="S564" s="69"/>
      <c r="T564" s="3"/>
      <c r="U564" s="32"/>
      <c r="V564" s="34"/>
      <c r="W564" s="3"/>
      <c r="X564" s="34"/>
    </row>
    <row r="565" spans="1:24" ht="21.95" customHeight="1">
      <c r="A565" s="63"/>
      <c r="B565" s="61"/>
      <c r="C565" s="8" t="s">
        <v>109</v>
      </c>
      <c r="D565" s="62"/>
      <c r="E565" s="60"/>
      <c r="F565" s="40"/>
      <c r="G565" s="44">
        <f t="shared" si="185"/>
        <v>0</v>
      </c>
      <c r="H565" s="44">
        <v>0</v>
      </c>
      <c r="I565" s="44">
        <v>0</v>
      </c>
      <c r="J565" s="44">
        <v>0</v>
      </c>
      <c r="K565" s="44">
        <v>0</v>
      </c>
      <c r="L565" s="44">
        <v>0</v>
      </c>
      <c r="M565" s="44">
        <v>0</v>
      </c>
      <c r="N565" s="44">
        <v>0</v>
      </c>
      <c r="O565" s="44">
        <v>0</v>
      </c>
      <c r="P565" s="44">
        <v>0</v>
      </c>
      <c r="Q565" s="70"/>
      <c r="R565" s="64"/>
      <c r="S565" s="69"/>
      <c r="T565" s="3"/>
      <c r="U565" s="32"/>
      <c r="V565" s="34"/>
      <c r="W565" s="3"/>
      <c r="X565" s="34"/>
    </row>
    <row r="566" spans="1:24" ht="21.95" customHeight="1">
      <c r="A566" s="63">
        <v>77</v>
      </c>
      <c r="B566" s="61" t="s">
        <v>135</v>
      </c>
      <c r="C566" s="17" t="s">
        <v>111</v>
      </c>
      <c r="D566" s="62" t="s">
        <v>104</v>
      </c>
      <c r="E566" s="60" t="s">
        <v>4</v>
      </c>
      <c r="F566" s="54" t="s">
        <v>224</v>
      </c>
      <c r="G566" s="44">
        <f t="shared" si="185"/>
        <v>119</v>
      </c>
      <c r="H566" s="44">
        <f>H567+H568+H569</f>
        <v>0</v>
      </c>
      <c r="I566" s="44">
        <f t="shared" ref="I566:P566" si="200">I567+I568+I569</f>
        <v>4</v>
      </c>
      <c r="J566" s="44">
        <f t="shared" si="200"/>
        <v>115</v>
      </c>
      <c r="K566" s="44">
        <f t="shared" si="200"/>
        <v>0</v>
      </c>
      <c r="L566" s="44">
        <f t="shared" si="200"/>
        <v>0</v>
      </c>
      <c r="M566" s="44">
        <f t="shared" si="200"/>
        <v>0</v>
      </c>
      <c r="N566" s="44">
        <f t="shared" si="200"/>
        <v>0</v>
      </c>
      <c r="O566" s="44">
        <f t="shared" si="200"/>
        <v>0</v>
      </c>
      <c r="P566" s="44">
        <f t="shared" si="200"/>
        <v>0</v>
      </c>
      <c r="Q566" s="70" t="s">
        <v>216</v>
      </c>
      <c r="R566" s="64" t="s">
        <v>136</v>
      </c>
      <c r="S566" s="69" t="s">
        <v>137</v>
      </c>
      <c r="T566" s="3"/>
      <c r="U566" s="33"/>
      <c r="V566" s="34"/>
      <c r="W566" s="3"/>
      <c r="X566" s="34"/>
    </row>
    <row r="567" spans="1:24" ht="21.95" customHeight="1">
      <c r="A567" s="63"/>
      <c r="B567" s="61"/>
      <c r="C567" s="8" t="s">
        <v>107</v>
      </c>
      <c r="D567" s="62"/>
      <c r="E567" s="60"/>
      <c r="F567" s="40"/>
      <c r="G567" s="44">
        <f t="shared" si="185"/>
        <v>119</v>
      </c>
      <c r="H567" s="44">
        <v>0</v>
      </c>
      <c r="I567" s="44">
        <v>4</v>
      </c>
      <c r="J567" s="44">
        <v>115</v>
      </c>
      <c r="K567" s="29">
        <v>0</v>
      </c>
      <c r="L567" s="30">
        <v>0</v>
      </c>
      <c r="M567" s="31">
        <v>0</v>
      </c>
      <c r="N567" s="29">
        <v>0</v>
      </c>
      <c r="O567" s="29">
        <v>0</v>
      </c>
      <c r="P567" s="29">
        <v>0</v>
      </c>
      <c r="Q567" s="70"/>
      <c r="R567" s="64"/>
      <c r="S567" s="69"/>
      <c r="T567" s="3"/>
      <c r="U567" s="32"/>
      <c r="V567" s="34"/>
      <c r="W567" s="3"/>
      <c r="X567" s="34"/>
    </row>
    <row r="568" spans="1:24" ht="21.95" customHeight="1">
      <c r="A568" s="63"/>
      <c r="B568" s="61"/>
      <c r="C568" s="8" t="s">
        <v>108</v>
      </c>
      <c r="D568" s="62"/>
      <c r="E568" s="60"/>
      <c r="F568" s="40"/>
      <c r="G568" s="44">
        <f t="shared" si="185"/>
        <v>0</v>
      </c>
      <c r="H568" s="44">
        <v>0</v>
      </c>
      <c r="I568" s="44">
        <v>0</v>
      </c>
      <c r="J568" s="44">
        <v>0</v>
      </c>
      <c r="K568" s="44">
        <v>0</v>
      </c>
      <c r="L568" s="44">
        <v>0</v>
      </c>
      <c r="M568" s="44">
        <v>0</v>
      </c>
      <c r="N568" s="44">
        <v>0</v>
      </c>
      <c r="O568" s="44">
        <v>0</v>
      </c>
      <c r="P568" s="44">
        <v>0</v>
      </c>
      <c r="Q568" s="70"/>
      <c r="R568" s="64"/>
      <c r="S568" s="69"/>
      <c r="T568" s="3"/>
      <c r="U568" s="32"/>
      <c r="V568" s="34"/>
      <c r="W568" s="3"/>
      <c r="X568" s="34"/>
    </row>
    <row r="569" spans="1:24" ht="21.95" customHeight="1">
      <c r="A569" s="63"/>
      <c r="B569" s="61"/>
      <c r="C569" s="8" t="s">
        <v>109</v>
      </c>
      <c r="D569" s="62"/>
      <c r="E569" s="60"/>
      <c r="F569" s="40"/>
      <c r="G569" s="44">
        <f t="shared" si="185"/>
        <v>0</v>
      </c>
      <c r="H569" s="44">
        <v>0</v>
      </c>
      <c r="I569" s="44">
        <v>0</v>
      </c>
      <c r="J569" s="44">
        <v>0</v>
      </c>
      <c r="K569" s="44">
        <v>0</v>
      </c>
      <c r="L569" s="44">
        <v>0</v>
      </c>
      <c r="M569" s="44">
        <v>0</v>
      </c>
      <c r="N569" s="44">
        <v>0</v>
      </c>
      <c r="O569" s="44">
        <v>0</v>
      </c>
      <c r="P569" s="44">
        <v>0</v>
      </c>
      <c r="Q569" s="70"/>
      <c r="R569" s="64"/>
      <c r="S569" s="69"/>
      <c r="T569" s="3"/>
      <c r="U569" s="32"/>
      <c r="V569" s="34"/>
      <c r="W569" s="3"/>
      <c r="X569" s="34"/>
    </row>
    <row r="570" spans="1:24" ht="21.95" customHeight="1">
      <c r="A570" s="63">
        <v>78</v>
      </c>
      <c r="B570" s="61" t="s">
        <v>160</v>
      </c>
      <c r="C570" s="17" t="s">
        <v>111</v>
      </c>
      <c r="D570" s="62" t="s">
        <v>104</v>
      </c>
      <c r="E570" s="60" t="s">
        <v>4</v>
      </c>
      <c r="F570" s="54" t="s">
        <v>224</v>
      </c>
      <c r="G570" s="44">
        <f t="shared" ref="G570:G617" si="201">H570+I570+J570+K570+L570+M570+N570+O570+P570</f>
        <v>33</v>
      </c>
      <c r="H570" s="44">
        <f>H571+H572+H573</f>
        <v>0</v>
      </c>
      <c r="I570" s="44">
        <v>3</v>
      </c>
      <c r="J570" s="44">
        <v>30</v>
      </c>
      <c r="K570" s="44">
        <v>0</v>
      </c>
      <c r="L570" s="44">
        <v>0</v>
      </c>
      <c r="M570" s="44">
        <v>0</v>
      </c>
      <c r="N570" s="44">
        <v>0</v>
      </c>
      <c r="O570" s="44">
        <v>0</v>
      </c>
      <c r="P570" s="44">
        <v>0</v>
      </c>
      <c r="Q570" s="70" t="s">
        <v>216</v>
      </c>
      <c r="R570" s="64" t="s">
        <v>138</v>
      </c>
      <c r="S570" s="69" t="s">
        <v>162</v>
      </c>
      <c r="T570" s="3"/>
      <c r="U570" s="33"/>
      <c r="V570" s="34"/>
      <c r="W570" s="3"/>
      <c r="X570" s="34"/>
    </row>
    <row r="571" spans="1:24" ht="21.95" customHeight="1">
      <c r="A571" s="63"/>
      <c r="B571" s="61"/>
      <c r="C571" s="8" t="s">
        <v>107</v>
      </c>
      <c r="D571" s="62"/>
      <c r="E571" s="60"/>
      <c r="F571" s="40"/>
      <c r="G571" s="44">
        <f t="shared" si="201"/>
        <v>33</v>
      </c>
      <c r="H571" s="44">
        <v>0</v>
      </c>
      <c r="I571" s="44">
        <v>3</v>
      </c>
      <c r="J571" s="44">
        <v>30</v>
      </c>
      <c r="K571" s="29">
        <v>0</v>
      </c>
      <c r="L571" s="30">
        <v>0</v>
      </c>
      <c r="M571" s="31">
        <v>0</v>
      </c>
      <c r="N571" s="29">
        <v>0</v>
      </c>
      <c r="O571" s="29">
        <v>0</v>
      </c>
      <c r="P571" s="29">
        <v>0</v>
      </c>
      <c r="Q571" s="70"/>
      <c r="R571" s="64"/>
      <c r="S571" s="69"/>
      <c r="T571" s="3"/>
      <c r="U571" s="32"/>
      <c r="V571" s="34"/>
      <c r="W571" s="3"/>
      <c r="X571" s="34"/>
    </row>
    <row r="572" spans="1:24" ht="21.95" customHeight="1">
      <c r="A572" s="63"/>
      <c r="B572" s="61"/>
      <c r="C572" s="8" t="s">
        <v>108</v>
      </c>
      <c r="D572" s="62"/>
      <c r="E572" s="60"/>
      <c r="F572" s="40"/>
      <c r="G572" s="44">
        <f t="shared" si="201"/>
        <v>0</v>
      </c>
      <c r="H572" s="44">
        <v>0</v>
      </c>
      <c r="I572" s="44">
        <v>0</v>
      </c>
      <c r="J572" s="44">
        <v>0</v>
      </c>
      <c r="K572" s="44">
        <v>0</v>
      </c>
      <c r="L572" s="44">
        <v>0</v>
      </c>
      <c r="M572" s="44">
        <v>0</v>
      </c>
      <c r="N572" s="44">
        <v>0</v>
      </c>
      <c r="O572" s="44">
        <v>0</v>
      </c>
      <c r="P572" s="44">
        <v>0</v>
      </c>
      <c r="Q572" s="70"/>
      <c r="R572" s="64"/>
      <c r="S572" s="69"/>
      <c r="T572" s="3"/>
      <c r="U572" s="32"/>
      <c r="V572" s="34"/>
      <c r="W572" s="3"/>
      <c r="X572" s="34"/>
    </row>
    <row r="573" spans="1:24" ht="21.95" customHeight="1">
      <c r="A573" s="63"/>
      <c r="B573" s="61"/>
      <c r="C573" s="8" t="s">
        <v>109</v>
      </c>
      <c r="D573" s="62"/>
      <c r="E573" s="60"/>
      <c r="F573" s="40"/>
      <c r="G573" s="44">
        <f t="shared" si="201"/>
        <v>0</v>
      </c>
      <c r="H573" s="44">
        <v>0</v>
      </c>
      <c r="I573" s="44">
        <v>0</v>
      </c>
      <c r="J573" s="44">
        <v>0</v>
      </c>
      <c r="K573" s="44">
        <v>0</v>
      </c>
      <c r="L573" s="44">
        <v>0</v>
      </c>
      <c r="M573" s="44">
        <v>0</v>
      </c>
      <c r="N573" s="44">
        <v>0</v>
      </c>
      <c r="O573" s="44">
        <v>0</v>
      </c>
      <c r="P573" s="44">
        <v>0</v>
      </c>
      <c r="Q573" s="70"/>
      <c r="R573" s="64"/>
      <c r="S573" s="69"/>
      <c r="T573" s="3"/>
      <c r="U573" s="32"/>
      <c r="V573" s="34"/>
      <c r="W573" s="3"/>
      <c r="X573" s="34"/>
    </row>
    <row r="574" spans="1:24" ht="21.95" customHeight="1">
      <c r="A574" s="63">
        <v>79</v>
      </c>
      <c r="B574" s="61" t="s">
        <v>229</v>
      </c>
      <c r="C574" s="17" t="s">
        <v>111</v>
      </c>
      <c r="D574" s="62" t="s">
        <v>104</v>
      </c>
      <c r="E574" s="60" t="s">
        <v>4</v>
      </c>
      <c r="F574" s="54" t="s">
        <v>224</v>
      </c>
      <c r="G574" s="44">
        <f t="shared" si="201"/>
        <v>27</v>
      </c>
      <c r="H574" s="44">
        <f>H575+H577+H576</f>
        <v>0</v>
      </c>
      <c r="I574" s="44">
        <f t="shared" ref="I574:O574" si="202">I575+I577+I576</f>
        <v>0</v>
      </c>
      <c r="J574" s="44">
        <f t="shared" si="202"/>
        <v>0</v>
      </c>
      <c r="K574" s="44">
        <f t="shared" si="202"/>
        <v>0</v>
      </c>
      <c r="L574" s="44">
        <f t="shared" si="202"/>
        <v>2</v>
      </c>
      <c r="M574" s="44">
        <f t="shared" si="202"/>
        <v>10</v>
      </c>
      <c r="N574" s="44">
        <f t="shared" si="202"/>
        <v>15</v>
      </c>
      <c r="O574" s="44">
        <f t="shared" si="202"/>
        <v>0</v>
      </c>
      <c r="P574" s="44"/>
      <c r="Q574" s="70" t="s">
        <v>212</v>
      </c>
      <c r="R574" s="64" t="s">
        <v>139</v>
      </c>
      <c r="S574" s="69" t="s">
        <v>140</v>
      </c>
      <c r="T574" s="3"/>
      <c r="U574" s="33"/>
      <c r="V574" s="34"/>
      <c r="W574" s="3"/>
      <c r="X574" s="34"/>
    </row>
    <row r="575" spans="1:24" ht="21.95" customHeight="1">
      <c r="A575" s="63"/>
      <c r="B575" s="61"/>
      <c r="C575" s="8" t="s">
        <v>107</v>
      </c>
      <c r="D575" s="62"/>
      <c r="E575" s="60"/>
      <c r="F575" s="40"/>
      <c r="G575" s="44">
        <f t="shared" si="201"/>
        <v>27</v>
      </c>
      <c r="H575" s="44">
        <v>0</v>
      </c>
      <c r="I575" s="44">
        <v>0</v>
      </c>
      <c r="J575" s="44">
        <v>0</v>
      </c>
      <c r="K575" s="29">
        <v>0</v>
      </c>
      <c r="L575" s="30">
        <v>2</v>
      </c>
      <c r="M575" s="31">
        <v>10</v>
      </c>
      <c r="N575" s="29">
        <v>15</v>
      </c>
      <c r="O575" s="29">
        <v>0</v>
      </c>
      <c r="P575" s="29">
        <v>0</v>
      </c>
      <c r="Q575" s="70"/>
      <c r="R575" s="64"/>
      <c r="S575" s="69"/>
      <c r="T575" s="3"/>
      <c r="U575" s="32"/>
      <c r="V575" s="34"/>
      <c r="W575" s="3"/>
      <c r="X575" s="34"/>
    </row>
    <row r="576" spans="1:24" ht="21.95" customHeight="1">
      <c r="A576" s="63"/>
      <c r="B576" s="61"/>
      <c r="C576" s="8" t="s">
        <v>108</v>
      </c>
      <c r="D576" s="62"/>
      <c r="E576" s="60"/>
      <c r="F576" s="40"/>
      <c r="G576" s="44">
        <f t="shared" si="201"/>
        <v>0</v>
      </c>
      <c r="H576" s="44">
        <v>0</v>
      </c>
      <c r="I576" s="44">
        <v>0</v>
      </c>
      <c r="J576" s="44">
        <v>0</v>
      </c>
      <c r="K576" s="44">
        <v>0</v>
      </c>
      <c r="L576" s="44">
        <v>0</v>
      </c>
      <c r="M576" s="44">
        <v>0</v>
      </c>
      <c r="N576" s="44">
        <v>0</v>
      </c>
      <c r="O576" s="44">
        <v>0</v>
      </c>
      <c r="P576" s="44">
        <v>0</v>
      </c>
      <c r="Q576" s="70"/>
      <c r="R576" s="64"/>
      <c r="S576" s="69"/>
      <c r="T576" s="3"/>
      <c r="U576" s="32"/>
      <c r="V576" s="34"/>
      <c r="W576" s="3"/>
      <c r="X576" s="34"/>
    </row>
    <row r="577" spans="1:24" ht="21.95" customHeight="1">
      <c r="A577" s="63"/>
      <c r="B577" s="61"/>
      <c r="C577" s="8" t="s">
        <v>109</v>
      </c>
      <c r="D577" s="62"/>
      <c r="E577" s="60"/>
      <c r="F577" s="40"/>
      <c r="G577" s="44">
        <f t="shared" si="201"/>
        <v>0</v>
      </c>
      <c r="H577" s="44">
        <v>0</v>
      </c>
      <c r="I577" s="44">
        <v>0</v>
      </c>
      <c r="J577" s="44">
        <v>0</v>
      </c>
      <c r="K577" s="44">
        <v>0</v>
      </c>
      <c r="L577" s="44">
        <v>0</v>
      </c>
      <c r="M577" s="44">
        <v>0</v>
      </c>
      <c r="N577" s="44">
        <v>0</v>
      </c>
      <c r="O577" s="44">
        <v>0</v>
      </c>
      <c r="P577" s="44">
        <v>0</v>
      </c>
      <c r="Q577" s="70"/>
      <c r="R577" s="64"/>
      <c r="S577" s="69"/>
      <c r="T577" s="3"/>
      <c r="U577" s="32"/>
      <c r="V577" s="34"/>
      <c r="W577" s="3"/>
      <c r="X577" s="34"/>
    </row>
    <row r="578" spans="1:24" ht="21.95" customHeight="1">
      <c r="A578" s="63">
        <v>80</v>
      </c>
      <c r="B578" s="61" t="s">
        <v>230</v>
      </c>
      <c r="C578" s="17" t="s">
        <v>111</v>
      </c>
      <c r="D578" s="62" t="s">
        <v>104</v>
      </c>
      <c r="E578" s="60" t="s">
        <v>4</v>
      </c>
      <c r="F578" s="54" t="s">
        <v>224</v>
      </c>
      <c r="G578" s="44">
        <f t="shared" si="201"/>
        <v>88.5</v>
      </c>
      <c r="H578" s="44">
        <f>H579+H580+H581</f>
        <v>0</v>
      </c>
      <c r="I578" s="44">
        <f t="shared" ref="I578:P578" si="203">I579+I580+I581</f>
        <v>2.5</v>
      </c>
      <c r="J578" s="44">
        <f t="shared" si="203"/>
        <v>43</v>
      </c>
      <c r="K578" s="44">
        <f t="shared" si="203"/>
        <v>43</v>
      </c>
      <c r="L578" s="44">
        <f t="shared" si="203"/>
        <v>0</v>
      </c>
      <c r="M578" s="44">
        <f t="shared" si="203"/>
        <v>0</v>
      </c>
      <c r="N578" s="44">
        <f t="shared" si="203"/>
        <v>0</v>
      </c>
      <c r="O578" s="44">
        <f t="shared" si="203"/>
        <v>0</v>
      </c>
      <c r="P578" s="44">
        <f t="shared" si="203"/>
        <v>0</v>
      </c>
      <c r="Q578" s="70" t="s">
        <v>151</v>
      </c>
      <c r="R578" s="64" t="s">
        <v>128</v>
      </c>
      <c r="S578" s="69" t="s">
        <v>141</v>
      </c>
      <c r="T578" s="3"/>
      <c r="U578" s="33"/>
      <c r="V578" s="34"/>
      <c r="W578" s="3"/>
      <c r="X578" s="34"/>
    </row>
    <row r="579" spans="1:24" ht="21.95" customHeight="1">
      <c r="A579" s="63"/>
      <c r="B579" s="61"/>
      <c r="C579" s="8" t="s">
        <v>107</v>
      </c>
      <c r="D579" s="62"/>
      <c r="E579" s="60"/>
      <c r="F579" s="40"/>
      <c r="G579" s="44">
        <f t="shared" si="201"/>
        <v>88.5</v>
      </c>
      <c r="H579" s="44">
        <v>0</v>
      </c>
      <c r="I579" s="44">
        <v>2.5</v>
      </c>
      <c r="J579" s="44">
        <v>43</v>
      </c>
      <c r="K579" s="29">
        <v>43</v>
      </c>
      <c r="L579" s="30">
        <v>0</v>
      </c>
      <c r="M579" s="31">
        <v>0</v>
      </c>
      <c r="N579" s="29">
        <v>0</v>
      </c>
      <c r="O579" s="29">
        <v>0</v>
      </c>
      <c r="P579" s="29">
        <v>0</v>
      </c>
      <c r="Q579" s="70"/>
      <c r="R579" s="64"/>
      <c r="S579" s="69"/>
      <c r="T579" s="3"/>
      <c r="U579" s="32"/>
      <c r="V579" s="34"/>
      <c r="W579" s="3"/>
      <c r="X579" s="34"/>
    </row>
    <row r="580" spans="1:24" ht="21.95" customHeight="1">
      <c r="A580" s="63"/>
      <c r="B580" s="61"/>
      <c r="C580" s="8" t="s">
        <v>108</v>
      </c>
      <c r="D580" s="62"/>
      <c r="E580" s="60"/>
      <c r="F580" s="40"/>
      <c r="G580" s="44">
        <f t="shared" si="201"/>
        <v>0</v>
      </c>
      <c r="H580" s="44">
        <v>0</v>
      </c>
      <c r="I580" s="44">
        <v>0</v>
      </c>
      <c r="J580" s="44">
        <v>0</v>
      </c>
      <c r="K580" s="44">
        <v>0</v>
      </c>
      <c r="L580" s="44">
        <v>0</v>
      </c>
      <c r="M580" s="44">
        <v>0</v>
      </c>
      <c r="N580" s="44">
        <v>0</v>
      </c>
      <c r="O580" s="44">
        <v>0</v>
      </c>
      <c r="P580" s="44">
        <v>0</v>
      </c>
      <c r="Q580" s="70"/>
      <c r="R580" s="64"/>
      <c r="S580" s="69"/>
      <c r="T580" s="3"/>
      <c r="U580" s="32"/>
      <c r="V580" s="34"/>
      <c r="W580" s="3"/>
      <c r="X580" s="34"/>
    </row>
    <row r="581" spans="1:24" ht="21.95" customHeight="1">
      <c r="A581" s="63"/>
      <c r="B581" s="61"/>
      <c r="C581" s="8" t="s">
        <v>109</v>
      </c>
      <c r="D581" s="62"/>
      <c r="E581" s="60"/>
      <c r="F581" s="40"/>
      <c r="G581" s="44">
        <f t="shared" si="201"/>
        <v>0</v>
      </c>
      <c r="H581" s="44">
        <v>0</v>
      </c>
      <c r="I581" s="44">
        <v>0</v>
      </c>
      <c r="J581" s="44">
        <v>0</v>
      </c>
      <c r="K581" s="44">
        <v>0</v>
      </c>
      <c r="L581" s="44">
        <v>0</v>
      </c>
      <c r="M581" s="44">
        <v>0</v>
      </c>
      <c r="N581" s="44">
        <v>0</v>
      </c>
      <c r="O581" s="44">
        <v>0</v>
      </c>
      <c r="P581" s="44">
        <v>0</v>
      </c>
      <c r="Q581" s="70"/>
      <c r="R581" s="64"/>
      <c r="S581" s="69"/>
      <c r="T581" s="3"/>
      <c r="U581" s="32"/>
      <c r="V581" s="34"/>
      <c r="W581" s="3"/>
      <c r="X581" s="34"/>
    </row>
    <row r="582" spans="1:24" ht="21.95" customHeight="1">
      <c r="A582" s="63">
        <v>81</v>
      </c>
      <c r="B582" s="61" t="s">
        <v>142</v>
      </c>
      <c r="C582" s="17" t="s">
        <v>111</v>
      </c>
      <c r="D582" s="62" t="s">
        <v>104</v>
      </c>
      <c r="E582" s="60" t="s">
        <v>4</v>
      </c>
      <c r="F582" s="54" t="s">
        <v>224</v>
      </c>
      <c r="G582" s="44">
        <f t="shared" si="201"/>
        <v>5554.1999999999989</v>
      </c>
      <c r="H582" s="44">
        <f>H583+H584+H585</f>
        <v>0</v>
      </c>
      <c r="I582" s="44">
        <f t="shared" ref="I582:P582" si="204">I583+I584+I585</f>
        <v>0</v>
      </c>
      <c r="J582" s="44">
        <f t="shared" si="204"/>
        <v>0</v>
      </c>
      <c r="K582" s="44">
        <f t="shared" si="204"/>
        <v>1232.3</v>
      </c>
      <c r="L582" s="44">
        <f t="shared" si="204"/>
        <v>1222.5999999999999</v>
      </c>
      <c r="M582" s="44">
        <f t="shared" si="204"/>
        <v>493.7</v>
      </c>
      <c r="N582" s="44">
        <f t="shared" si="204"/>
        <v>635.20000000000005</v>
      </c>
      <c r="O582" s="44">
        <f t="shared" si="204"/>
        <v>602.70000000000005</v>
      </c>
      <c r="P582" s="44">
        <f t="shared" si="204"/>
        <v>1367.7</v>
      </c>
      <c r="Q582" s="70" t="s">
        <v>217</v>
      </c>
      <c r="R582" s="64" t="s">
        <v>143</v>
      </c>
      <c r="S582" s="69" t="s">
        <v>261</v>
      </c>
      <c r="T582" s="3"/>
      <c r="U582" s="33"/>
      <c r="V582" s="34"/>
      <c r="W582" s="3"/>
      <c r="X582" s="34"/>
    </row>
    <row r="583" spans="1:24" ht="21.95" customHeight="1">
      <c r="A583" s="63"/>
      <c r="B583" s="61"/>
      <c r="C583" s="8" t="s">
        <v>107</v>
      </c>
      <c r="D583" s="62"/>
      <c r="E583" s="60"/>
      <c r="F583" s="40"/>
      <c r="G583" s="44">
        <f t="shared" si="201"/>
        <v>4663.6000000000004</v>
      </c>
      <c r="H583" s="44">
        <v>0</v>
      </c>
      <c r="I583" s="44">
        <v>0</v>
      </c>
      <c r="J583" s="44">
        <v>0</v>
      </c>
      <c r="K583" s="29">
        <v>1035.0999999999999</v>
      </c>
      <c r="L583" s="30">
        <v>1027</v>
      </c>
      <c r="M583" s="31">
        <v>414.7</v>
      </c>
      <c r="N583" s="29">
        <v>533.6</v>
      </c>
      <c r="O583" s="29">
        <v>506.3</v>
      </c>
      <c r="P583" s="29">
        <v>1146.9000000000001</v>
      </c>
      <c r="Q583" s="70"/>
      <c r="R583" s="64"/>
      <c r="S583" s="69"/>
      <c r="T583" s="3"/>
      <c r="U583" s="32"/>
      <c r="V583" s="34"/>
      <c r="W583" s="3"/>
      <c r="X583" s="34"/>
    </row>
    <row r="584" spans="1:24" ht="21.95" customHeight="1">
      <c r="A584" s="63"/>
      <c r="B584" s="61"/>
      <c r="C584" s="8" t="s">
        <v>108</v>
      </c>
      <c r="D584" s="62"/>
      <c r="E584" s="60"/>
      <c r="F584" s="40"/>
      <c r="G584" s="44">
        <f t="shared" si="201"/>
        <v>890.59999999999991</v>
      </c>
      <c r="H584" s="44">
        <v>0</v>
      </c>
      <c r="I584" s="44">
        <v>0</v>
      </c>
      <c r="J584" s="44">
        <v>0</v>
      </c>
      <c r="K584" s="44">
        <v>197.2</v>
      </c>
      <c r="L584" s="44">
        <v>195.6</v>
      </c>
      <c r="M584" s="44">
        <v>79</v>
      </c>
      <c r="N584" s="44">
        <v>101.6</v>
      </c>
      <c r="O584" s="44">
        <v>96.4</v>
      </c>
      <c r="P584" s="44">
        <v>220.8</v>
      </c>
      <c r="Q584" s="70"/>
      <c r="R584" s="64"/>
      <c r="S584" s="69"/>
      <c r="T584" s="3"/>
      <c r="U584" s="32"/>
      <c r="V584" s="34"/>
      <c r="W584" s="3"/>
      <c r="X584" s="34"/>
    </row>
    <row r="585" spans="1:24" ht="21.95" customHeight="1">
      <c r="A585" s="63"/>
      <c r="B585" s="61"/>
      <c r="C585" s="8" t="s">
        <v>109</v>
      </c>
      <c r="D585" s="62"/>
      <c r="E585" s="60"/>
      <c r="F585" s="40"/>
      <c r="G585" s="44">
        <f t="shared" si="201"/>
        <v>0</v>
      </c>
      <c r="H585" s="44">
        <v>0</v>
      </c>
      <c r="I585" s="44">
        <v>0</v>
      </c>
      <c r="J585" s="44">
        <v>0</v>
      </c>
      <c r="K585" s="44">
        <v>0</v>
      </c>
      <c r="L585" s="44">
        <v>0</v>
      </c>
      <c r="M585" s="44">
        <v>0</v>
      </c>
      <c r="N585" s="44">
        <v>0</v>
      </c>
      <c r="O585" s="44">
        <v>0</v>
      </c>
      <c r="P585" s="44">
        <v>0</v>
      </c>
      <c r="Q585" s="70"/>
      <c r="R585" s="64"/>
      <c r="S585" s="69"/>
      <c r="T585" s="3"/>
      <c r="U585" s="32"/>
      <c r="V585" s="34"/>
      <c r="W585" s="3"/>
      <c r="X585" s="34"/>
    </row>
    <row r="586" spans="1:24" ht="21.95" customHeight="1">
      <c r="A586" s="63">
        <v>82</v>
      </c>
      <c r="B586" s="61" t="s">
        <v>262</v>
      </c>
      <c r="C586" s="17" t="s">
        <v>111</v>
      </c>
      <c r="D586" s="62" t="s">
        <v>104</v>
      </c>
      <c r="E586" s="60" t="s">
        <v>4</v>
      </c>
      <c r="F586" s="54" t="s">
        <v>224</v>
      </c>
      <c r="G586" s="44">
        <f t="shared" si="201"/>
        <v>278.8</v>
      </c>
      <c r="H586" s="44">
        <f>H587+H588+H589</f>
        <v>0</v>
      </c>
      <c r="I586" s="44">
        <f t="shared" ref="I586:N586" si="205">I587+I588+I589</f>
        <v>0</v>
      </c>
      <c r="J586" s="44">
        <f t="shared" si="205"/>
        <v>0</v>
      </c>
      <c r="K586" s="44">
        <f t="shared" si="205"/>
        <v>0</v>
      </c>
      <c r="L586" s="44">
        <f t="shared" si="205"/>
        <v>0</v>
      </c>
      <c r="M586" s="44">
        <f t="shared" si="205"/>
        <v>0</v>
      </c>
      <c r="N586" s="44">
        <f t="shared" si="205"/>
        <v>0</v>
      </c>
      <c r="O586" s="44">
        <v>136.5</v>
      </c>
      <c r="P586" s="44">
        <v>142.30000000000001</v>
      </c>
      <c r="Q586" s="70" t="s">
        <v>218</v>
      </c>
      <c r="R586" s="64" t="s">
        <v>263</v>
      </c>
      <c r="S586" s="69" t="s">
        <v>89</v>
      </c>
      <c r="T586" s="3"/>
      <c r="U586" s="33"/>
      <c r="V586" s="34"/>
      <c r="W586" s="3"/>
      <c r="X586" s="34"/>
    </row>
    <row r="587" spans="1:24" ht="21.95" customHeight="1">
      <c r="A587" s="63"/>
      <c r="B587" s="61"/>
      <c r="C587" s="8" t="s">
        <v>107</v>
      </c>
      <c r="D587" s="62"/>
      <c r="E587" s="60"/>
      <c r="F587" s="40"/>
      <c r="G587" s="44">
        <f t="shared" si="201"/>
        <v>234.2</v>
      </c>
      <c r="H587" s="44">
        <v>0</v>
      </c>
      <c r="I587" s="44">
        <v>0</v>
      </c>
      <c r="J587" s="44">
        <v>0</v>
      </c>
      <c r="K587" s="29">
        <v>0</v>
      </c>
      <c r="L587" s="30">
        <v>0</v>
      </c>
      <c r="M587" s="31">
        <v>0</v>
      </c>
      <c r="N587" s="29">
        <v>0</v>
      </c>
      <c r="O587" s="29">
        <v>114.7</v>
      </c>
      <c r="P587" s="29">
        <v>119.5</v>
      </c>
      <c r="Q587" s="70"/>
      <c r="R587" s="64"/>
      <c r="S587" s="69"/>
      <c r="T587" s="3"/>
      <c r="U587" s="32"/>
      <c r="V587" s="34"/>
      <c r="W587" s="3"/>
      <c r="X587" s="34"/>
    </row>
    <row r="588" spans="1:24" ht="21.95" customHeight="1">
      <c r="A588" s="63"/>
      <c r="B588" s="61"/>
      <c r="C588" s="8" t="s">
        <v>108</v>
      </c>
      <c r="D588" s="62"/>
      <c r="E588" s="60"/>
      <c r="F588" s="40"/>
      <c r="G588" s="44">
        <f t="shared" si="201"/>
        <v>44.6</v>
      </c>
      <c r="H588" s="44">
        <v>0</v>
      </c>
      <c r="I588" s="44">
        <v>0</v>
      </c>
      <c r="J588" s="44">
        <v>0</v>
      </c>
      <c r="K588" s="44">
        <v>0</v>
      </c>
      <c r="L588" s="44">
        <v>0</v>
      </c>
      <c r="M588" s="44">
        <v>0</v>
      </c>
      <c r="N588" s="44">
        <v>0</v>
      </c>
      <c r="O588" s="44">
        <v>21.8</v>
      </c>
      <c r="P588" s="44">
        <v>22.8</v>
      </c>
      <c r="Q588" s="70"/>
      <c r="R588" s="64"/>
      <c r="S588" s="69"/>
      <c r="T588" s="3"/>
      <c r="U588" s="32"/>
      <c r="V588" s="34"/>
      <c r="W588" s="3"/>
      <c r="X588" s="34"/>
    </row>
    <row r="589" spans="1:24" ht="21.95" customHeight="1">
      <c r="A589" s="63"/>
      <c r="B589" s="61"/>
      <c r="C589" s="8" t="s">
        <v>109</v>
      </c>
      <c r="D589" s="62"/>
      <c r="E589" s="60"/>
      <c r="F589" s="40"/>
      <c r="G589" s="44">
        <f t="shared" si="201"/>
        <v>0</v>
      </c>
      <c r="H589" s="44">
        <v>0</v>
      </c>
      <c r="I589" s="44">
        <v>0</v>
      </c>
      <c r="J589" s="44">
        <v>0</v>
      </c>
      <c r="K589" s="44">
        <v>0</v>
      </c>
      <c r="L589" s="44">
        <v>0</v>
      </c>
      <c r="M589" s="44">
        <v>0</v>
      </c>
      <c r="N589" s="44">
        <v>0</v>
      </c>
      <c r="O589" s="44">
        <v>0</v>
      </c>
      <c r="P589" s="44">
        <v>0</v>
      </c>
      <c r="Q589" s="70"/>
      <c r="R589" s="64"/>
      <c r="S589" s="69"/>
      <c r="T589" s="3"/>
      <c r="U589" s="32"/>
      <c r="V589" s="34"/>
      <c r="W589" s="3"/>
      <c r="X589" s="34"/>
    </row>
    <row r="590" spans="1:24" ht="21.95" customHeight="1">
      <c r="A590" s="63">
        <v>83</v>
      </c>
      <c r="B590" s="61" t="s">
        <v>90</v>
      </c>
      <c r="C590" s="17" t="s">
        <v>111</v>
      </c>
      <c r="D590" s="62" t="s">
        <v>174</v>
      </c>
      <c r="E590" s="60" t="s">
        <v>4</v>
      </c>
      <c r="F590" s="54" t="s">
        <v>91</v>
      </c>
      <c r="G590" s="44">
        <f t="shared" si="201"/>
        <v>86.4</v>
      </c>
      <c r="H590" s="44">
        <f>H591+H592+H593</f>
        <v>0</v>
      </c>
      <c r="I590" s="44">
        <f t="shared" ref="I590:O590" si="206">I591+I592+I593</f>
        <v>0</v>
      </c>
      <c r="J590" s="44">
        <f t="shared" si="206"/>
        <v>0</v>
      </c>
      <c r="K590" s="44">
        <f t="shared" si="206"/>
        <v>56.4</v>
      </c>
      <c r="L590" s="44">
        <f t="shared" si="206"/>
        <v>30</v>
      </c>
      <c r="M590" s="44">
        <f t="shared" si="206"/>
        <v>0</v>
      </c>
      <c r="N590" s="44">
        <f t="shared" si="206"/>
        <v>0</v>
      </c>
      <c r="O590" s="44">
        <f t="shared" si="206"/>
        <v>0</v>
      </c>
      <c r="P590" s="44"/>
      <c r="Q590" s="70" t="s">
        <v>159</v>
      </c>
      <c r="R590" s="64" t="s">
        <v>258</v>
      </c>
      <c r="S590" s="69" t="s">
        <v>92</v>
      </c>
      <c r="T590" s="3"/>
      <c r="U590" s="33"/>
      <c r="V590" s="34"/>
      <c r="W590" s="3"/>
      <c r="X590" s="34"/>
    </row>
    <row r="591" spans="1:24" ht="21.95" customHeight="1">
      <c r="A591" s="63"/>
      <c r="B591" s="61"/>
      <c r="C591" s="8" t="s">
        <v>107</v>
      </c>
      <c r="D591" s="62"/>
      <c r="E591" s="60"/>
      <c r="F591" s="40"/>
      <c r="G591" s="44">
        <f t="shared" si="201"/>
        <v>60.5</v>
      </c>
      <c r="H591" s="44">
        <v>0</v>
      </c>
      <c r="I591" s="44">
        <v>0</v>
      </c>
      <c r="J591" s="44">
        <v>0</v>
      </c>
      <c r="K591" s="29">
        <v>39.5</v>
      </c>
      <c r="L591" s="30">
        <v>21</v>
      </c>
      <c r="M591" s="31">
        <v>0</v>
      </c>
      <c r="N591" s="29">
        <v>0</v>
      </c>
      <c r="O591" s="29">
        <v>0</v>
      </c>
      <c r="P591" s="29">
        <v>0</v>
      </c>
      <c r="Q591" s="70"/>
      <c r="R591" s="64"/>
      <c r="S591" s="69"/>
      <c r="T591" s="3"/>
      <c r="U591" s="32"/>
      <c r="V591" s="34"/>
      <c r="W591" s="3"/>
      <c r="X591" s="34"/>
    </row>
    <row r="592" spans="1:24" ht="21.95" customHeight="1">
      <c r="A592" s="63"/>
      <c r="B592" s="61"/>
      <c r="C592" s="8" t="s">
        <v>108</v>
      </c>
      <c r="D592" s="62"/>
      <c r="E592" s="60"/>
      <c r="F592" s="40"/>
      <c r="G592" s="44">
        <f t="shared" si="201"/>
        <v>25.9</v>
      </c>
      <c r="H592" s="44">
        <v>0</v>
      </c>
      <c r="I592" s="44">
        <v>0</v>
      </c>
      <c r="J592" s="44">
        <v>0</v>
      </c>
      <c r="K592" s="44">
        <v>16.899999999999999</v>
      </c>
      <c r="L592" s="44">
        <v>9</v>
      </c>
      <c r="M592" s="44">
        <v>0</v>
      </c>
      <c r="N592" s="44">
        <v>0</v>
      </c>
      <c r="O592" s="44">
        <v>0</v>
      </c>
      <c r="P592" s="44">
        <v>0</v>
      </c>
      <c r="Q592" s="70"/>
      <c r="R592" s="64"/>
      <c r="S592" s="69"/>
      <c r="T592" s="3"/>
      <c r="U592" s="32"/>
      <c r="V592" s="34"/>
      <c r="W592" s="3"/>
      <c r="X592" s="34"/>
    </row>
    <row r="593" spans="1:24" ht="43.5" customHeight="1">
      <c r="A593" s="63"/>
      <c r="B593" s="61"/>
      <c r="C593" s="8" t="s">
        <v>109</v>
      </c>
      <c r="D593" s="62"/>
      <c r="E593" s="60"/>
      <c r="F593" s="40"/>
      <c r="G593" s="44">
        <f t="shared" si="201"/>
        <v>0</v>
      </c>
      <c r="H593" s="44">
        <v>0</v>
      </c>
      <c r="I593" s="44">
        <v>0</v>
      </c>
      <c r="J593" s="44">
        <v>0</v>
      </c>
      <c r="K593" s="44">
        <v>0</v>
      </c>
      <c r="L593" s="44">
        <v>0</v>
      </c>
      <c r="M593" s="44">
        <v>0</v>
      </c>
      <c r="N593" s="44">
        <v>0</v>
      </c>
      <c r="O593" s="44">
        <v>0</v>
      </c>
      <c r="P593" s="44">
        <v>0</v>
      </c>
      <c r="Q593" s="70"/>
      <c r="R593" s="64"/>
      <c r="S593" s="69"/>
      <c r="T593" s="3"/>
      <c r="U593" s="32"/>
      <c r="V593" s="34"/>
      <c r="W593" s="3"/>
      <c r="X593" s="34"/>
    </row>
    <row r="594" spans="1:24" ht="21.95" customHeight="1">
      <c r="A594" s="63">
        <v>84</v>
      </c>
      <c r="B594" s="61" t="s">
        <v>93</v>
      </c>
      <c r="C594" s="17" t="s">
        <v>111</v>
      </c>
      <c r="D594" s="62" t="s">
        <v>174</v>
      </c>
      <c r="E594" s="60" t="s">
        <v>4</v>
      </c>
      <c r="F594" s="54" t="s">
        <v>91</v>
      </c>
      <c r="G594" s="44">
        <f t="shared" si="201"/>
        <v>90</v>
      </c>
      <c r="H594" s="44">
        <f>H595+H596+H597</f>
        <v>0</v>
      </c>
      <c r="I594" s="44">
        <f>I595+I596+I597</f>
        <v>0</v>
      </c>
      <c r="J594" s="44">
        <f t="shared" ref="J594:P594" si="207">J595+J596+J597</f>
        <v>0</v>
      </c>
      <c r="K594" s="44">
        <f t="shared" si="207"/>
        <v>30</v>
      </c>
      <c r="L594" s="44">
        <f t="shared" si="207"/>
        <v>30</v>
      </c>
      <c r="M594" s="44">
        <f t="shared" si="207"/>
        <v>30</v>
      </c>
      <c r="N594" s="44">
        <f t="shared" si="207"/>
        <v>0</v>
      </c>
      <c r="O594" s="44">
        <f t="shared" si="207"/>
        <v>0</v>
      </c>
      <c r="P594" s="44">
        <f t="shared" si="207"/>
        <v>0</v>
      </c>
      <c r="Q594" s="70" t="s">
        <v>164</v>
      </c>
      <c r="R594" s="64" t="s">
        <v>257</v>
      </c>
      <c r="S594" s="69" t="s">
        <v>94</v>
      </c>
      <c r="T594" s="3"/>
      <c r="U594" s="33"/>
      <c r="V594" s="34"/>
      <c r="W594" s="3"/>
      <c r="X594" s="34"/>
    </row>
    <row r="595" spans="1:24" ht="21.95" customHeight="1">
      <c r="A595" s="63"/>
      <c r="B595" s="61"/>
      <c r="C595" s="8" t="s">
        <v>107</v>
      </c>
      <c r="D595" s="62"/>
      <c r="E595" s="60"/>
      <c r="F595" s="40"/>
      <c r="G595" s="44">
        <f t="shared" si="201"/>
        <v>63</v>
      </c>
      <c r="H595" s="44">
        <v>0</v>
      </c>
      <c r="I595" s="44">
        <v>0</v>
      </c>
      <c r="J595" s="44">
        <v>0</v>
      </c>
      <c r="K595" s="29">
        <v>21</v>
      </c>
      <c r="L595" s="30">
        <v>21</v>
      </c>
      <c r="M595" s="31">
        <v>21</v>
      </c>
      <c r="N595" s="29">
        <v>0</v>
      </c>
      <c r="O595" s="29">
        <v>0</v>
      </c>
      <c r="P595" s="29">
        <v>0</v>
      </c>
      <c r="Q595" s="70"/>
      <c r="R595" s="64"/>
      <c r="S595" s="69"/>
      <c r="T595" s="3"/>
      <c r="U595" s="32"/>
      <c r="V595" s="34"/>
      <c r="W595" s="3"/>
      <c r="X595" s="34"/>
    </row>
    <row r="596" spans="1:24" ht="21.95" customHeight="1">
      <c r="A596" s="63"/>
      <c r="B596" s="61"/>
      <c r="C596" s="8" t="s">
        <v>108</v>
      </c>
      <c r="D596" s="62"/>
      <c r="E596" s="60"/>
      <c r="F596" s="40"/>
      <c r="G596" s="44">
        <f t="shared" si="201"/>
        <v>27</v>
      </c>
      <c r="H596" s="44">
        <v>0</v>
      </c>
      <c r="I596" s="44">
        <v>0</v>
      </c>
      <c r="J596" s="44">
        <v>0</v>
      </c>
      <c r="K596" s="44">
        <v>9</v>
      </c>
      <c r="L596" s="44">
        <v>9</v>
      </c>
      <c r="M596" s="44">
        <v>9</v>
      </c>
      <c r="N596" s="44">
        <v>0</v>
      </c>
      <c r="O596" s="44">
        <v>0</v>
      </c>
      <c r="P596" s="44">
        <v>0</v>
      </c>
      <c r="Q596" s="70"/>
      <c r="R596" s="64"/>
      <c r="S596" s="69"/>
      <c r="T596" s="3"/>
      <c r="U596" s="32"/>
      <c r="V596" s="34"/>
      <c r="W596" s="3"/>
      <c r="X596" s="34"/>
    </row>
    <row r="597" spans="1:24" ht="55.5" customHeight="1">
      <c r="A597" s="63"/>
      <c r="B597" s="61"/>
      <c r="C597" s="8" t="s">
        <v>109</v>
      </c>
      <c r="D597" s="62"/>
      <c r="E597" s="60"/>
      <c r="F597" s="40"/>
      <c r="G597" s="44">
        <f t="shared" si="201"/>
        <v>0</v>
      </c>
      <c r="H597" s="44">
        <v>0</v>
      </c>
      <c r="I597" s="44">
        <v>0</v>
      </c>
      <c r="J597" s="44">
        <v>0</v>
      </c>
      <c r="K597" s="44">
        <v>0</v>
      </c>
      <c r="L597" s="44">
        <v>0</v>
      </c>
      <c r="M597" s="44">
        <v>0</v>
      </c>
      <c r="N597" s="44">
        <v>0</v>
      </c>
      <c r="O597" s="44">
        <v>0</v>
      </c>
      <c r="P597" s="44">
        <v>0</v>
      </c>
      <c r="Q597" s="70"/>
      <c r="R597" s="64"/>
      <c r="S597" s="69"/>
      <c r="T597" s="3"/>
      <c r="U597" s="32"/>
      <c r="V597" s="34"/>
      <c r="W597" s="3"/>
      <c r="X597" s="34"/>
    </row>
    <row r="598" spans="1:24" ht="21.95" customHeight="1">
      <c r="A598" s="63">
        <v>85</v>
      </c>
      <c r="B598" s="61" t="s">
        <v>95</v>
      </c>
      <c r="C598" s="17" t="s">
        <v>111</v>
      </c>
      <c r="D598" s="62" t="s">
        <v>174</v>
      </c>
      <c r="E598" s="60" t="s">
        <v>4</v>
      </c>
      <c r="F598" s="54" t="s">
        <v>91</v>
      </c>
      <c r="G598" s="44">
        <f t="shared" si="201"/>
        <v>189</v>
      </c>
      <c r="H598" s="44">
        <f>H599+H600+H601</f>
        <v>0</v>
      </c>
      <c r="I598" s="44">
        <f t="shared" ref="I598:P598" si="208">I599+I600+I601</f>
        <v>0</v>
      </c>
      <c r="J598" s="44">
        <f t="shared" si="208"/>
        <v>0</v>
      </c>
      <c r="K598" s="44">
        <f t="shared" si="208"/>
        <v>0</v>
      </c>
      <c r="L598" s="44">
        <f t="shared" si="208"/>
        <v>0</v>
      </c>
      <c r="M598" s="44">
        <f t="shared" si="208"/>
        <v>63</v>
      </c>
      <c r="N598" s="44">
        <f t="shared" si="208"/>
        <v>63</v>
      </c>
      <c r="O598" s="44">
        <f t="shared" si="208"/>
        <v>63</v>
      </c>
      <c r="P598" s="44">
        <f t="shared" si="208"/>
        <v>0</v>
      </c>
      <c r="Q598" s="70" t="s">
        <v>219</v>
      </c>
      <c r="R598" s="64" t="s">
        <v>256</v>
      </c>
      <c r="S598" s="69" t="s">
        <v>96</v>
      </c>
      <c r="T598" s="3"/>
      <c r="U598" s="33"/>
      <c r="V598" s="34"/>
      <c r="W598" s="3"/>
      <c r="X598" s="34"/>
    </row>
    <row r="599" spans="1:24" ht="21.95" customHeight="1">
      <c r="A599" s="63"/>
      <c r="B599" s="61"/>
      <c r="C599" s="8" t="s">
        <v>107</v>
      </c>
      <c r="D599" s="62"/>
      <c r="E599" s="60"/>
      <c r="F599" s="40"/>
      <c r="G599" s="44">
        <f t="shared" si="201"/>
        <v>132.30000000000001</v>
      </c>
      <c r="H599" s="44">
        <v>0</v>
      </c>
      <c r="I599" s="44">
        <v>0</v>
      </c>
      <c r="J599" s="44">
        <v>0</v>
      </c>
      <c r="K599" s="29">
        <v>0</v>
      </c>
      <c r="L599" s="30">
        <v>0</v>
      </c>
      <c r="M599" s="31">
        <v>44.1</v>
      </c>
      <c r="N599" s="29">
        <v>44.1</v>
      </c>
      <c r="O599" s="29">
        <v>44.1</v>
      </c>
      <c r="P599" s="29">
        <v>0</v>
      </c>
      <c r="Q599" s="70"/>
      <c r="R599" s="64"/>
      <c r="S599" s="69"/>
      <c r="T599" s="3"/>
      <c r="U599" s="32"/>
      <c r="V599" s="34"/>
      <c r="W599" s="3"/>
      <c r="X599" s="34"/>
    </row>
    <row r="600" spans="1:24" ht="21.95" customHeight="1">
      <c r="A600" s="63"/>
      <c r="B600" s="61"/>
      <c r="C600" s="8" t="s">
        <v>108</v>
      </c>
      <c r="D600" s="62"/>
      <c r="E600" s="60"/>
      <c r="F600" s="40"/>
      <c r="G600" s="44">
        <f t="shared" si="201"/>
        <v>56.699999999999996</v>
      </c>
      <c r="H600" s="44">
        <v>0</v>
      </c>
      <c r="I600" s="44">
        <v>0</v>
      </c>
      <c r="J600" s="44">
        <v>0</v>
      </c>
      <c r="K600" s="44">
        <v>0</v>
      </c>
      <c r="L600" s="44">
        <v>0</v>
      </c>
      <c r="M600" s="44">
        <v>18.899999999999999</v>
      </c>
      <c r="N600" s="44">
        <v>18.899999999999999</v>
      </c>
      <c r="O600" s="44">
        <v>18.899999999999999</v>
      </c>
      <c r="P600" s="44">
        <v>0</v>
      </c>
      <c r="Q600" s="70"/>
      <c r="R600" s="64"/>
      <c r="S600" s="69"/>
      <c r="T600" s="3"/>
      <c r="U600" s="32"/>
      <c r="V600" s="34"/>
      <c r="W600" s="3"/>
      <c r="X600" s="34"/>
    </row>
    <row r="601" spans="1:24" ht="21.95" customHeight="1">
      <c r="A601" s="63"/>
      <c r="B601" s="61"/>
      <c r="C601" s="8" t="s">
        <v>109</v>
      </c>
      <c r="D601" s="62"/>
      <c r="E601" s="60"/>
      <c r="F601" s="40"/>
      <c r="G601" s="44">
        <f t="shared" si="201"/>
        <v>0</v>
      </c>
      <c r="H601" s="44">
        <v>0</v>
      </c>
      <c r="I601" s="44">
        <v>0</v>
      </c>
      <c r="J601" s="44">
        <v>0</v>
      </c>
      <c r="K601" s="44">
        <v>0</v>
      </c>
      <c r="L601" s="44">
        <v>0</v>
      </c>
      <c r="M601" s="44">
        <v>0</v>
      </c>
      <c r="N601" s="44">
        <v>0</v>
      </c>
      <c r="O601" s="44">
        <v>0</v>
      </c>
      <c r="P601" s="44">
        <v>0</v>
      </c>
      <c r="Q601" s="70"/>
      <c r="R601" s="64"/>
      <c r="S601" s="69"/>
      <c r="T601" s="3"/>
      <c r="U601" s="32"/>
      <c r="V601" s="34"/>
      <c r="W601" s="3"/>
      <c r="X601" s="34"/>
    </row>
    <row r="602" spans="1:24" ht="21.95" customHeight="1">
      <c r="A602" s="63">
        <v>86</v>
      </c>
      <c r="B602" s="61" t="s">
        <v>83</v>
      </c>
      <c r="C602" s="17" t="s">
        <v>111</v>
      </c>
      <c r="D602" s="62" t="s">
        <v>174</v>
      </c>
      <c r="E602" s="60" t="s">
        <v>4</v>
      </c>
      <c r="F602" s="54" t="s">
        <v>91</v>
      </c>
      <c r="G602" s="44">
        <f t="shared" si="201"/>
        <v>170</v>
      </c>
      <c r="H602" s="44">
        <f>H603+H604+H605</f>
        <v>0</v>
      </c>
      <c r="I602" s="44">
        <f t="shared" ref="I602:P602" si="209">I603+I604+I605</f>
        <v>0</v>
      </c>
      <c r="J602" s="44">
        <f t="shared" si="209"/>
        <v>0</v>
      </c>
      <c r="K602" s="44">
        <f t="shared" si="209"/>
        <v>0</v>
      </c>
      <c r="L602" s="44">
        <f t="shared" si="209"/>
        <v>0</v>
      </c>
      <c r="M602" s="44">
        <f t="shared" si="209"/>
        <v>0</v>
      </c>
      <c r="N602" s="44">
        <f t="shared" si="209"/>
        <v>47</v>
      </c>
      <c r="O602" s="44">
        <f t="shared" si="209"/>
        <v>47</v>
      </c>
      <c r="P602" s="44">
        <f t="shared" si="209"/>
        <v>76</v>
      </c>
      <c r="Q602" s="70" t="s">
        <v>220</v>
      </c>
      <c r="R602" s="64" t="s">
        <v>255</v>
      </c>
      <c r="S602" s="69" t="s">
        <v>97</v>
      </c>
      <c r="T602" s="3"/>
      <c r="U602" s="33"/>
      <c r="V602" s="34"/>
      <c r="W602" s="3"/>
      <c r="X602" s="34"/>
    </row>
    <row r="603" spans="1:24" ht="21.95" customHeight="1">
      <c r="A603" s="63"/>
      <c r="B603" s="61"/>
      <c r="C603" s="8" t="s">
        <v>107</v>
      </c>
      <c r="D603" s="62"/>
      <c r="E603" s="60"/>
      <c r="F603" s="40"/>
      <c r="G603" s="44">
        <f t="shared" si="201"/>
        <v>119</v>
      </c>
      <c r="H603" s="44">
        <v>0</v>
      </c>
      <c r="I603" s="44">
        <v>0</v>
      </c>
      <c r="J603" s="44">
        <v>0</v>
      </c>
      <c r="K603" s="29">
        <v>0</v>
      </c>
      <c r="L603" s="30">
        <v>0</v>
      </c>
      <c r="M603" s="31">
        <v>0</v>
      </c>
      <c r="N603" s="29">
        <v>32.9</v>
      </c>
      <c r="O603" s="29">
        <v>32.9</v>
      </c>
      <c r="P603" s="29">
        <v>53.2</v>
      </c>
      <c r="Q603" s="70"/>
      <c r="R603" s="64"/>
      <c r="S603" s="69"/>
      <c r="T603" s="3"/>
      <c r="U603" s="32"/>
      <c r="V603" s="34"/>
      <c r="W603" s="3"/>
      <c r="X603" s="34"/>
    </row>
    <row r="604" spans="1:24" ht="21.95" customHeight="1">
      <c r="A604" s="63"/>
      <c r="B604" s="61"/>
      <c r="C604" s="8" t="s">
        <v>108</v>
      </c>
      <c r="D604" s="62"/>
      <c r="E604" s="60"/>
      <c r="F604" s="40"/>
      <c r="G604" s="44">
        <f t="shared" si="201"/>
        <v>51</v>
      </c>
      <c r="H604" s="44">
        <v>0</v>
      </c>
      <c r="I604" s="44">
        <v>0</v>
      </c>
      <c r="J604" s="44">
        <v>0</v>
      </c>
      <c r="K604" s="44">
        <v>0</v>
      </c>
      <c r="L604" s="44">
        <v>0</v>
      </c>
      <c r="M604" s="44">
        <v>0</v>
      </c>
      <c r="N604" s="44">
        <v>14.1</v>
      </c>
      <c r="O604" s="44">
        <v>14.1</v>
      </c>
      <c r="P604" s="44">
        <v>22.8</v>
      </c>
      <c r="Q604" s="70"/>
      <c r="R604" s="64"/>
      <c r="S604" s="69"/>
      <c r="T604" s="3"/>
      <c r="U604" s="32"/>
      <c r="V604" s="34"/>
      <c r="W604" s="3"/>
      <c r="X604" s="34"/>
    </row>
    <row r="605" spans="1:24" ht="21.95" customHeight="1">
      <c r="A605" s="63"/>
      <c r="B605" s="61"/>
      <c r="C605" s="8" t="s">
        <v>109</v>
      </c>
      <c r="D605" s="62"/>
      <c r="E605" s="60"/>
      <c r="F605" s="40"/>
      <c r="G605" s="44">
        <f t="shared" si="201"/>
        <v>0</v>
      </c>
      <c r="H605" s="44">
        <v>0</v>
      </c>
      <c r="I605" s="44">
        <v>0</v>
      </c>
      <c r="J605" s="44">
        <v>0</v>
      </c>
      <c r="K605" s="44">
        <v>0</v>
      </c>
      <c r="L605" s="44">
        <v>0</v>
      </c>
      <c r="M605" s="44">
        <v>0</v>
      </c>
      <c r="N605" s="44">
        <v>0</v>
      </c>
      <c r="O605" s="44">
        <v>0</v>
      </c>
      <c r="P605" s="44">
        <v>0</v>
      </c>
      <c r="Q605" s="70"/>
      <c r="R605" s="64"/>
      <c r="S605" s="69"/>
      <c r="T605" s="3"/>
      <c r="U605" s="32"/>
      <c r="V605" s="34"/>
      <c r="W605" s="3"/>
      <c r="X605" s="34"/>
    </row>
    <row r="606" spans="1:24" ht="21.95" customHeight="1">
      <c r="A606" s="63">
        <v>87</v>
      </c>
      <c r="B606" s="61" t="s">
        <v>178</v>
      </c>
      <c r="C606" s="17" t="s">
        <v>111</v>
      </c>
      <c r="D606" s="62" t="s">
        <v>174</v>
      </c>
      <c r="E606" s="60" t="s">
        <v>4</v>
      </c>
      <c r="F606" s="54" t="s">
        <v>91</v>
      </c>
      <c r="G606" s="44">
        <f t="shared" si="201"/>
        <v>78</v>
      </c>
      <c r="H606" s="44">
        <f>H607+H608+H609</f>
        <v>0</v>
      </c>
      <c r="I606" s="44">
        <f t="shared" ref="I606:P606" si="210">I607+I608+I609</f>
        <v>0</v>
      </c>
      <c r="J606" s="44">
        <f t="shared" si="210"/>
        <v>0</v>
      </c>
      <c r="K606" s="44">
        <f t="shared" si="210"/>
        <v>0</v>
      </c>
      <c r="L606" s="44">
        <f t="shared" si="210"/>
        <v>45</v>
      </c>
      <c r="M606" s="44">
        <f t="shared" si="210"/>
        <v>33</v>
      </c>
      <c r="N606" s="44">
        <f t="shared" si="210"/>
        <v>0</v>
      </c>
      <c r="O606" s="44">
        <f t="shared" si="210"/>
        <v>0</v>
      </c>
      <c r="P606" s="44">
        <f t="shared" si="210"/>
        <v>0</v>
      </c>
      <c r="Q606" s="70" t="s">
        <v>221</v>
      </c>
      <c r="R606" s="64" t="s">
        <v>254</v>
      </c>
      <c r="S606" s="69" t="s">
        <v>98</v>
      </c>
      <c r="T606" s="3"/>
      <c r="U606" s="33"/>
      <c r="V606" s="34"/>
      <c r="W606" s="3"/>
      <c r="X606" s="34"/>
    </row>
    <row r="607" spans="1:24" ht="21.95" customHeight="1">
      <c r="A607" s="63"/>
      <c r="B607" s="61"/>
      <c r="C607" s="8" t="s">
        <v>107</v>
      </c>
      <c r="D607" s="62"/>
      <c r="E607" s="60"/>
      <c r="F607" s="40"/>
      <c r="G607" s="44">
        <f t="shared" si="201"/>
        <v>54.6</v>
      </c>
      <c r="H607" s="44">
        <v>0</v>
      </c>
      <c r="I607" s="44">
        <v>0</v>
      </c>
      <c r="J607" s="44">
        <v>0</v>
      </c>
      <c r="K607" s="29">
        <v>0</v>
      </c>
      <c r="L607" s="30">
        <v>31.5</v>
      </c>
      <c r="M607" s="31">
        <v>23.1</v>
      </c>
      <c r="N607" s="29">
        <v>0</v>
      </c>
      <c r="O607" s="29">
        <v>0</v>
      </c>
      <c r="P607" s="29">
        <v>0</v>
      </c>
      <c r="Q607" s="70"/>
      <c r="R607" s="64"/>
      <c r="S607" s="69"/>
      <c r="T607" s="3"/>
      <c r="U607" s="32"/>
      <c r="V607" s="34"/>
      <c r="W607" s="3"/>
      <c r="X607" s="34"/>
    </row>
    <row r="608" spans="1:24" ht="21.95" customHeight="1">
      <c r="A608" s="63"/>
      <c r="B608" s="61"/>
      <c r="C608" s="8" t="s">
        <v>108</v>
      </c>
      <c r="D608" s="62"/>
      <c r="E608" s="60"/>
      <c r="F608" s="40"/>
      <c r="G608" s="44">
        <f t="shared" si="201"/>
        <v>23.4</v>
      </c>
      <c r="H608" s="44">
        <v>0</v>
      </c>
      <c r="I608" s="44">
        <v>0</v>
      </c>
      <c r="J608" s="44">
        <v>0</v>
      </c>
      <c r="K608" s="44">
        <v>0</v>
      </c>
      <c r="L608" s="44">
        <v>13.5</v>
      </c>
      <c r="M608" s="44">
        <v>9.9</v>
      </c>
      <c r="N608" s="44">
        <v>0</v>
      </c>
      <c r="O608" s="44">
        <v>0</v>
      </c>
      <c r="P608" s="44">
        <v>0</v>
      </c>
      <c r="Q608" s="70"/>
      <c r="R608" s="64"/>
      <c r="S608" s="69"/>
      <c r="T608" s="3"/>
      <c r="U608" s="32"/>
      <c r="V608" s="34"/>
      <c r="W608" s="3"/>
      <c r="X608" s="34"/>
    </row>
    <row r="609" spans="1:24" ht="21.95" customHeight="1">
      <c r="A609" s="63"/>
      <c r="B609" s="61"/>
      <c r="C609" s="8" t="s">
        <v>109</v>
      </c>
      <c r="D609" s="62"/>
      <c r="E609" s="60"/>
      <c r="F609" s="40"/>
      <c r="G609" s="44">
        <f t="shared" si="201"/>
        <v>0</v>
      </c>
      <c r="H609" s="44">
        <v>0</v>
      </c>
      <c r="I609" s="44">
        <v>0</v>
      </c>
      <c r="J609" s="44">
        <v>0</v>
      </c>
      <c r="K609" s="44">
        <v>0</v>
      </c>
      <c r="L609" s="44">
        <v>0</v>
      </c>
      <c r="M609" s="44">
        <v>0</v>
      </c>
      <c r="N609" s="44">
        <v>0</v>
      </c>
      <c r="O609" s="44">
        <v>0</v>
      </c>
      <c r="P609" s="44">
        <v>0</v>
      </c>
      <c r="Q609" s="70"/>
      <c r="R609" s="64"/>
      <c r="S609" s="69"/>
      <c r="T609" s="3"/>
      <c r="U609" s="32"/>
      <c r="V609" s="34"/>
      <c r="W609" s="3"/>
      <c r="X609" s="34"/>
    </row>
    <row r="610" spans="1:24" ht="38.25" customHeight="1">
      <c r="A610" s="63">
        <v>88</v>
      </c>
      <c r="B610" s="61" t="s">
        <v>45</v>
      </c>
      <c r="C610" s="17" t="s">
        <v>111</v>
      </c>
      <c r="D610" s="62" t="s">
        <v>179</v>
      </c>
      <c r="E610" s="60" t="s">
        <v>4</v>
      </c>
      <c r="F610" s="54" t="s">
        <v>91</v>
      </c>
      <c r="G610" s="44">
        <f t="shared" si="201"/>
        <v>364.4</v>
      </c>
      <c r="H610" s="44">
        <f t="shared" ref="H610:M610" si="211">H611+H612+H613</f>
        <v>0</v>
      </c>
      <c r="I610" s="44">
        <f t="shared" si="211"/>
        <v>0</v>
      </c>
      <c r="J610" s="44">
        <f t="shared" si="211"/>
        <v>0</v>
      </c>
      <c r="K610" s="44">
        <f t="shared" si="211"/>
        <v>0</v>
      </c>
      <c r="L610" s="44">
        <f t="shared" si="211"/>
        <v>0</v>
      </c>
      <c r="M610" s="44">
        <f t="shared" si="211"/>
        <v>0</v>
      </c>
      <c r="N610" s="44">
        <f>N611+N612</f>
        <v>119</v>
      </c>
      <c r="O610" s="44">
        <f>O611+O612</f>
        <v>119</v>
      </c>
      <c r="P610" s="44">
        <f>P611+P612</f>
        <v>126.4</v>
      </c>
      <c r="Q610" s="70" t="s">
        <v>220</v>
      </c>
      <c r="R610" s="64"/>
      <c r="S610" s="69" t="s">
        <v>68</v>
      </c>
      <c r="T610" s="3"/>
      <c r="U610" s="33"/>
      <c r="V610" s="34"/>
      <c r="W610" s="3"/>
      <c r="X610" s="34"/>
    </row>
    <row r="611" spans="1:24" ht="31.5" customHeight="1">
      <c r="A611" s="63"/>
      <c r="B611" s="61"/>
      <c r="C611" s="8" t="s">
        <v>107</v>
      </c>
      <c r="D611" s="62"/>
      <c r="E611" s="60"/>
      <c r="F611" s="40"/>
      <c r="G611" s="44">
        <f t="shared" si="201"/>
        <v>306.2</v>
      </c>
      <c r="H611" s="44">
        <v>0</v>
      </c>
      <c r="I611" s="44">
        <v>0</v>
      </c>
      <c r="J611" s="44">
        <v>0</v>
      </c>
      <c r="K611" s="29">
        <v>0</v>
      </c>
      <c r="L611" s="30">
        <v>0</v>
      </c>
      <c r="M611" s="31">
        <v>0</v>
      </c>
      <c r="N611" s="29">
        <v>100</v>
      </c>
      <c r="O611" s="29">
        <v>100</v>
      </c>
      <c r="P611" s="29">
        <v>106.2</v>
      </c>
      <c r="Q611" s="70"/>
      <c r="R611" s="64"/>
      <c r="S611" s="69"/>
      <c r="T611" s="3"/>
      <c r="U611" s="32"/>
      <c r="V611" s="34"/>
      <c r="W611" s="3"/>
      <c r="X611" s="34"/>
    </row>
    <row r="612" spans="1:24" ht="21.95" customHeight="1">
      <c r="A612" s="63"/>
      <c r="B612" s="61"/>
      <c r="C612" s="8" t="s">
        <v>108</v>
      </c>
      <c r="D612" s="62"/>
      <c r="E612" s="60"/>
      <c r="F612" s="40"/>
      <c r="G612" s="44">
        <f t="shared" si="201"/>
        <v>58.2</v>
      </c>
      <c r="H612" s="44">
        <v>0</v>
      </c>
      <c r="I612" s="44">
        <v>0</v>
      </c>
      <c r="J612" s="44">
        <v>0</v>
      </c>
      <c r="K612" s="44">
        <v>0</v>
      </c>
      <c r="L612" s="44">
        <v>0</v>
      </c>
      <c r="M612" s="44">
        <v>0</v>
      </c>
      <c r="N612" s="44">
        <v>19</v>
      </c>
      <c r="O612" s="44">
        <v>19</v>
      </c>
      <c r="P612" s="44">
        <v>20.2</v>
      </c>
      <c r="Q612" s="70"/>
      <c r="R612" s="64"/>
      <c r="S612" s="69"/>
      <c r="T612" s="3"/>
      <c r="U612" s="32"/>
      <c r="V612" s="34"/>
      <c r="W612" s="3"/>
      <c r="X612" s="34"/>
    </row>
    <row r="613" spans="1:24" ht="46.5" customHeight="1">
      <c r="A613" s="63"/>
      <c r="B613" s="61"/>
      <c r="C613" s="8" t="s">
        <v>109</v>
      </c>
      <c r="D613" s="62"/>
      <c r="E613" s="60"/>
      <c r="F613" s="40"/>
      <c r="G613" s="44">
        <f t="shared" si="201"/>
        <v>0</v>
      </c>
      <c r="H613" s="44">
        <v>0</v>
      </c>
      <c r="I613" s="44">
        <v>0</v>
      </c>
      <c r="J613" s="44">
        <v>0</v>
      </c>
      <c r="K613" s="44">
        <v>0</v>
      </c>
      <c r="L613" s="44">
        <v>0</v>
      </c>
      <c r="M613" s="44">
        <v>0</v>
      </c>
      <c r="N613" s="44">
        <v>0</v>
      </c>
      <c r="O613" s="44">
        <v>0</v>
      </c>
      <c r="P613" s="44">
        <v>0</v>
      </c>
      <c r="Q613" s="70"/>
      <c r="R613" s="64"/>
      <c r="S613" s="69"/>
      <c r="T613" s="3"/>
      <c r="U613" s="32"/>
      <c r="V613" s="34"/>
      <c r="W613" s="3"/>
      <c r="X613" s="34"/>
    </row>
    <row r="614" spans="1:24" ht="21.95" customHeight="1">
      <c r="A614" s="63">
        <v>89</v>
      </c>
      <c r="B614" s="61" t="s">
        <v>46</v>
      </c>
      <c r="C614" s="17" t="s">
        <v>111</v>
      </c>
      <c r="D614" s="62" t="s">
        <v>179</v>
      </c>
      <c r="E614" s="60" t="s">
        <v>4</v>
      </c>
      <c r="F614" s="54" t="s">
        <v>224</v>
      </c>
      <c r="G614" s="44">
        <f t="shared" si="201"/>
        <v>734.3</v>
      </c>
      <c r="H614" s="44">
        <f>H615+H616+H617</f>
        <v>0</v>
      </c>
      <c r="I614" s="44">
        <f t="shared" ref="I614:P614" si="212">I615+I616+I617</f>
        <v>0</v>
      </c>
      <c r="J614" s="44">
        <f t="shared" si="212"/>
        <v>0</v>
      </c>
      <c r="K614" s="44">
        <f t="shared" si="212"/>
        <v>175</v>
      </c>
      <c r="L614" s="44">
        <f t="shared" si="212"/>
        <v>176.1</v>
      </c>
      <c r="M614" s="44">
        <f t="shared" si="212"/>
        <v>75.400000000000006</v>
      </c>
      <c r="N614" s="44">
        <f t="shared" si="212"/>
        <v>75.400000000000006</v>
      </c>
      <c r="O614" s="44">
        <f t="shared" si="212"/>
        <v>75.3</v>
      </c>
      <c r="P614" s="44">
        <f t="shared" si="212"/>
        <v>157.1</v>
      </c>
      <c r="Q614" s="70" t="s">
        <v>199</v>
      </c>
      <c r="R614" s="64"/>
      <c r="S614" s="69" t="s">
        <v>69</v>
      </c>
      <c r="T614" s="3"/>
      <c r="U614" s="33"/>
      <c r="V614" s="34"/>
      <c r="W614" s="3"/>
      <c r="X614" s="34"/>
    </row>
    <row r="615" spans="1:24" ht="37.5" customHeight="1">
      <c r="A615" s="63"/>
      <c r="B615" s="61"/>
      <c r="C615" s="8" t="s">
        <v>107</v>
      </c>
      <c r="D615" s="62"/>
      <c r="E615" s="60"/>
      <c r="F615" s="40"/>
      <c r="G615" s="44">
        <f t="shared" si="201"/>
        <v>734.3</v>
      </c>
      <c r="H615" s="44">
        <v>0</v>
      </c>
      <c r="I615" s="44">
        <v>0</v>
      </c>
      <c r="J615" s="44">
        <v>0</v>
      </c>
      <c r="K615" s="29">
        <v>175</v>
      </c>
      <c r="L615" s="30">
        <v>176.1</v>
      </c>
      <c r="M615" s="31">
        <v>75.400000000000006</v>
      </c>
      <c r="N615" s="29">
        <v>75.400000000000006</v>
      </c>
      <c r="O615" s="29">
        <v>75.3</v>
      </c>
      <c r="P615" s="29">
        <v>157.1</v>
      </c>
      <c r="Q615" s="70"/>
      <c r="R615" s="64"/>
      <c r="S615" s="69"/>
      <c r="T615" s="3"/>
      <c r="U615" s="32"/>
      <c r="V615" s="34"/>
      <c r="W615" s="3"/>
      <c r="X615" s="34"/>
    </row>
    <row r="616" spans="1:24" ht="38.25" customHeight="1">
      <c r="A616" s="63"/>
      <c r="B616" s="61"/>
      <c r="C616" s="8" t="s">
        <v>108</v>
      </c>
      <c r="D616" s="62"/>
      <c r="E616" s="60"/>
      <c r="F616" s="40"/>
      <c r="G616" s="44">
        <f t="shared" si="201"/>
        <v>0</v>
      </c>
      <c r="H616" s="44">
        <v>0</v>
      </c>
      <c r="I616" s="44">
        <v>0</v>
      </c>
      <c r="J616" s="44">
        <v>0</v>
      </c>
      <c r="K616" s="44">
        <v>0</v>
      </c>
      <c r="L616" s="44">
        <v>0</v>
      </c>
      <c r="M616" s="44">
        <v>0</v>
      </c>
      <c r="N616" s="44">
        <v>0</v>
      </c>
      <c r="O616" s="44">
        <v>0</v>
      </c>
      <c r="P616" s="44">
        <v>0</v>
      </c>
      <c r="Q616" s="70"/>
      <c r="R616" s="64"/>
      <c r="S616" s="69"/>
      <c r="T616" s="3"/>
      <c r="U616" s="32"/>
      <c r="V616" s="34"/>
      <c r="W616" s="3"/>
      <c r="X616" s="34"/>
    </row>
    <row r="617" spans="1:24" ht="46.5" customHeight="1">
      <c r="A617" s="63"/>
      <c r="B617" s="61"/>
      <c r="C617" s="8" t="s">
        <v>109</v>
      </c>
      <c r="D617" s="62"/>
      <c r="E617" s="60"/>
      <c r="F617" s="40"/>
      <c r="G617" s="44">
        <f t="shared" si="201"/>
        <v>0</v>
      </c>
      <c r="H617" s="44">
        <v>0</v>
      </c>
      <c r="I617" s="44">
        <v>0</v>
      </c>
      <c r="J617" s="44">
        <v>0</v>
      </c>
      <c r="K617" s="44">
        <v>0</v>
      </c>
      <c r="L617" s="44">
        <v>0</v>
      </c>
      <c r="M617" s="44">
        <v>0</v>
      </c>
      <c r="N617" s="44">
        <v>0</v>
      </c>
      <c r="O617" s="44">
        <v>0</v>
      </c>
      <c r="P617" s="44">
        <v>0</v>
      </c>
      <c r="Q617" s="70"/>
      <c r="R617" s="64"/>
      <c r="S617" s="69"/>
      <c r="T617" s="3"/>
      <c r="U617" s="32"/>
      <c r="V617" s="34"/>
      <c r="W617" s="3"/>
      <c r="X617" s="34"/>
    </row>
    <row r="618" spans="1:24" s="59" customFormat="1" ht="24" customHeight="1">
      <c r="A618" s="45"/>
      <c r="B618" s="46"/>
      <c r="C618" s="55"/>
      <c r="D618" s="55"/>
      <c r="E618" s="55"/>
      <c r="F618" s="55"/>
      <c r="G618" s="55"/>
      <c r="H618" s="55" t="s">
        <v>157</v>
      </c>
      <c r="I618" s="55"/>
      <c r="J618" s="55"/>
      <c r="K618" s="55"/>
      <c r="L618" s="55"/>
      <c r="M618" s="55"/>
      <c r="N618" s="55"/>
      <c r="O618" s="55"/>
      <c r="P618" s="55"/>
      <c r="Q618" s="55"/>
      <c r="R618" s="55"/>
      <c r="S618" s="55"/>
    </row>
    <row r="619" spans="1:24" ht="15.75">
      <c r="A619" s="63"/>
      <c r="B619" s="68"/>
      <c r="C619" s="16" t="s">
        <v>111</v>
      </c>
      <c r="D619" s="4"/>
      <c r="E619" s="65"/>
      <c r="F619" s="8"/>
      <c r="G619" s="13">
        <f>G621+G622</f>
        <v>135.6</v>
      </c>
      <c r="H619" s="13">
        <f t="shared" ref="H619:P619" si="213">H621+H622</f>
        <v>16.600000000000001</v>
      </c>
      <c r="I619" s="13">
        <f t="shared" si="213"/>
        <v>15</v>
      </c>
      <c r="J619" s="13">
        <f t="shared" si="213"/>
        <v>14.7</v>
      </c>
      <c r="K619" s="13">
        <f t="shared" si="213"/>
        <v>14.7</v>
      </c>
      <c r="L619" s="13">
        <f t="shared" si="213"/>
        <v>15.2</v>
      </c>
      <c r="M619" s="13">
        <f t="shared" si="213"/>
        <v>15.3</v>
      </c>
      <c r="N619" s="13">
        <f t="shared" si="213"/>
        <v>14.7</v>
      </c>
      <c r="O619" s="13">
        <f t="shared" si="213"/>
        <v>14.7</v>
      </c>
      <c r="P619" s="13">
        <f t="shared" si="213"/>
        <v>14.7</v>
      </c>
      <c r="Q619" s="71" t="s">
        <v>85</v>
      </c>
      <c r="R619" s="36"/>
      <c r="S619" s="72"/>
    </row>
    <row r="620" spans="1:24" ht="15.75">
      <c r="A620" s="63"/>
      <c r="B620" s="68"/>
      <c r="C620" s="16"/>
      <c r="D620" s="4"/>
      <c r="E620" s="66"/>
      <c r="F620" s="8"/>
      <c r="G620" s="13"/>
      <c r="H620" s="13"/>
      <c r="I620" s="13"/>
      <c r="J620" s="13"/>
      <c r="K620" s="13"/>
      <c r="L620" s="13"/>
      <c r="M620" s="13"/>
      <c r="N620" s="13"/>
      <c r="O620" s="13"/>
      <c r="P620" s="13"/>
      <c r="Q620" s="71"/>
      <c r="R620" s="36"/>
      <c r="S620" s="72"/>
    </row>
    <row r="621" spans="1:24" ht="15.75">
      <c r="A621" s="63"/>
      <c r="B621" s="68"/>
      <c r="C621" s="16" t="s">
        <v>107</v>
      </c>
      <c r="D621" s="4"/>
      <c r="E621" s="66"/>
      <c r="F621" s="8"/>
      <c r="G621" s="13">
        <f>G625</f>
        <v>135.6</v>
      </c>
      <c r="H621" s="13">
        <f t="shared" ref="H621:P621" si="214">H625</f>
        <v>16.600000000000001</v>
      </c>
      <c r="I621" s="13">
        <f t="shared" si="214"/>
        <v>15</v>
      </c>
      <c r="J621" s="13">
        <f t="shared" si="214"/>
        <v>14.7</v>
      </c>
      <c r="K621" s="13">
        <f t="shared" si="214"/>
        <v>14.7</v>
      </c>
      <c r="L621" s="13">
        <f t="shared" si="214"/>
        <v>15.2</v>
      </c>
      <c r="M621" s="13">
        <f t="shared" si="214"/>
        <v>15.3</v>
      </c>
      <c r="N621" s="13">
        <f t="shared" si="214"/>
        <v>14.7</v>
      </c>
      <c r="O621" s="13">
        <f t="shared" si="214"/>
        <v>14.7</v>
      </c>
      <c r="P621" s="13">
        <f t="shared" si="214"/>
        <v>14.7</v>
      </c>
      <c r="Q621" s="71"/>
      <c r="R621" s="36"/>
      <c r="S621" s="72"/>
    </row>
    <row r="622" spans="1:24" ht="25.5">
      <c r="A622" s="63"/>
      <c r="B622" s="68"/>
      <c r="C622" s="16" t="s">
        <v>112</v>
      </c>
      <c r="D622" s="4"/>
      <c r="E622" s="66"/>
      <c r="F622" s="8"/>
      <c r="G622" s="13">
        <v>0</v>
      </c>
      <c r="H622" s="13">
        <v>0</v>
      </c>
      <c r="I622" s="13">
        <v>0</v>
      </c>
      <c r="J622" s="13">
        <v>0</v>
      </c>
      <c r="K622" s="13">
        <v>0</v>
      </c>
      <c r="L622" s="13">
        <v>0</v>
      </c>
      <c r="M622" s="13">
        <v>0</v>
      </c>
      <c r="N622" s="13">
        <v>0</v>
      </c>
      <c r="O622" s="13">
        <v>0</v>
      </c>
      <c r="P622" s="13">
        <v>0</v>
      </c>
      <c r="Q622" s="71"/>
      <c r="R622" s="36"/>
      <c r="S622" s="72"/>
    </row>
    <row r="623" spans="1:24" ht="25.5">
      <c r="A623" s="63"/>
      <c r="B623" s="68"/>
      <c r="C623" s="16" t="s">
        <v>109</v>
      </c>
      <c r="D623" s="4"/>
      <c r="E623" s="67"/>
      <c r="F623" s="8"/>
      <c r="G623" s="13">
        <f>G627</f>
        <v>0</v>
      </c>
      <c r="H623" s="13">
        <f t="shared" ref="H623:P623" si="215">H631</f>
        <v>0</v>
      </c>
      <c r="I623" s="13">
        <f t="shared" si="215"/>
        <v>0</v>
      </c>
      <c r="J623" s="13">
        <f t="shared" si="215"/>
        <v>0</v>
      </c>
      <c r="K623" s="13">
        <f t="shared" si="215"/>
        <v>0</v>
      </c>
      <c r="L623" s="13">
        <f t="shared" si="215"/>
        <v>0</v>
      </c>
      <c r="M623" s="13">
        <f t="shared" si="215"/>
        <v>0</v>
      </c>
      <c r="N623" s="13">
        <f t="shared" si="215"/>
        <v>0</v>
      </c>
      <c r="O623" s="13">
        <f t="shared" si="215"/>
        <v>0</v>
      </c>
      <c r="P623" s="13">
        <f t="shared" si="215"/>
        <v>0</v>
      </c>
      <c r="Q623" s="71"/>
      <c r="R623" s="36"/>
      <c r="S623" s="72"/>
    </row>
    <row r="624" spans="1:24" ht="30" customHeight="1">
      <c r="A624" s="63">
        <v>90</v>
      </c>
      <c r="B624" s="61" t="s">
        <v>158</v>
      </c>
      <c r="C624" s="17" t="s">
        <v>111</v>
      </c>
      <c r="D624" s="62"/>
      <c r="E624" s="60" t="s">
        <v>154</v>
      </c>
      <c r="F624" s="54" t="s">
        <v>224</v>
      </c>
      <c r="G624" s="44">
        <f>H624+I624+J624+K624+L624+M624+N624+O624+P624</f>
        <v>135.6</v>
      </c>
      <c r="H624" s="44">
        <f>H625+H626+H627</f>
        <v>16.600000000000001</v>
      </c>
      <c r="I624" s="44">
        <f t="shared" ref="I624:P624" si="216">I625+I626+I627</f>
        <v>15</v>
      </c>
      <c r="J624" s="44">
        <f t="shared" si="216"/>
        <v>14.7</v>
      </c>
      <c r="K624" s="44">
        <f t="shared" si="216"/>
        <v>14.7</v>
      </c>
      <c r="L624" s="44">
        <f t="shared" si="216"/>
        <v>15.2</v>
      </c>
      <c r="M624" s="44">
        <f t="shared" si="216"/>
        <v>15.3</v>
      </c>
      <c r="N624" s="44">
        <f t="shared" si="216"/>
        <v>14.7</v>
      </c>
      <c r="O624" s="44">
        <f t="shared" si="216"/>
        <v>14.7</v>
      </c>
      <c r="P624" s="44">
        <f t="shared" si="216"/>
        <v>14.7</v>
      </c>
      <c r="Q624" s="70" t="s">
        <v>185</v>
      </c>
      <c r="R624" s="64"/>
      <c r="S624" s="69"/>
    </row>
    <row r="625" spans="1:19" ht="15">
      <c r="A625" s="63"/>
      <c r="B625" s="61"/>
      <c r="C625" s="8" t="s">
        <v>107</v>
      </c>
      <c r="D625" s="62"/>
      <c r="E625" s="60"/>
      <c r="F625" s="40"/>
      <c r="G625" s="44">
        <f>H625+I625+J625+K625+L625+M625+N625+O625+P625</f>
        <v>135.6</v>
      </c>
      <c r="H625" s="44">
        <v>16.600000000000001</v>
      </c>
      <c r="I625" s="44">
        <v>15</v>
      </c>
      <c r="J625" s="44">
        <v>14.7</v>
      </c>
      <c r="K625" s="29">
        <v>14.7</v>
      </c>
      <c r="L625" s="29">
        <v>15.2</v>
      </c>
      <c r="M625" s="29">
        <v>15.3</v>
      </c>
      <c r="N625" s="29">
        <v>14.7</v>
      </c>
      <c r="O625" s="29">
        <v>14.7</v>
      </c>
      <c r="P625" s="29">
        <v>14.7</v>
      </c>
      <c r="Q625" s="70"/>
      <c r="R625" s="64"/>
      <c r="S625" s="69"/>
    </row>
    <row r="626" spans="1:19" ht="15">
      <c r="A626" s="63"/>
      <c r="B626" s="61"/>
      <c r="C626" s="8" t="s">
        <v>108</v>
      </c>
      <c r="D626" s="62"/>
      <c r="E626" s="60"/>
      <c r="F626" s="40"/>
      <c r="G626" s="44">
        <f>H626+I626+J626+K626+L626+M626+N626+O626+P626</f>
        <v>0</v>
      </c>
      <c r="H626" s="44">
        <v>0</v>
      </c>
      <c r="I626" s="44">
        <v>0</v>
      </c>
      <c r="J626" s="44">
        <v>0</v>
      </c>
      <c r="K626" s="44">
        <v>0</v>
      </c>
      <c r="L626" s="44">
        <v>0</v>
      </c>
      <c r="M626" s="44">
        <v>0</v>
      </c>
      <c r="N626" s="44">
        <v>0</v>
      </c>
      <c r="O626" s="44">
        <v>0</v>
      </c>
      <c r="P626" s="44">
        <v>0</v>
      </c>
      <c r="Q626" s="70"/>
      <c r="R626" s="64"/>
      <c r="S626" s="69"/>
    </row>
    <row r="627" spans="1:19" ht="15">
      <c r="A627" s="63"/>
      <c r="B627" s="61"/>
      <c r="C627" s="8" t="s">
        <v>109</v>
      </c>
      <c r="D627" s="62"/>
      <c r="E627" s="60"/>
      <c r="F627" s="40"/>
      <c r="G627" s="44">
        <f>H627+I627+J627+K627+L627+M627+N627+O627+P627</f>
        <v>0</v>
      </c>
      <c r="H627" s="44">
        <v>0</v>
      </c>
      <c r="I627" s="44">
        <v>0</v>
      </c>
      <c r="J627" s="44">
        <v>0</v>
      </c>
      <c r="K627" s="44">
        <v>0</v>
      </c>
      <c r="L627" s="44">
        <v>0</v>
      </c>
      <c r="M627" s="44">
        <v>0</v>
      </c>
      <c r="N627" s="44">
        <v>0</v>
      </c>
      <c r="O627" s="44">
        <v>0</v>
      </c>
      <c r="P627" s="44">
        <v>0</v>
      </c>
      <c r="Q627" s="70"/>
      <c r="R627" s="64"/>
      <c r="S627" s="69"/>
    </row>
    <row r="628" spans="1:19" ht="15">
      <c r="H628" s="48">
        <v>16.600000000000001</v>
      </c>
      <c r="I628" s="48">
        <v>15</v>
      </c>
      <c r="J628" s="48">
        <v>14.7</v>
      </c>
      <c r="K628" s="49">
        <v>14.7</v>
      </c>
      <c r="L628" s="49">
        <v>15.2</v>
      </c>
      <c r="M628" s="49">
        <v>15.3</v>
      </c>
      <c r="N628" s="49">
        <v>14.7</v>
      </c>
      <c r="O628" s="49">
        <v>14.7</v>
      </c>
      <c r="P628" s="49">
        <v>14.7</v>
      </c>
    </row>
    <row r="629" spans="1:19">
      <c r="H629" s="28"/>
      <c r="I629" s="28"/>
      <c r="J629" s="28"/>
      <c r="K629" s="28"/>
      <c r="L629" s="28"/>
      <c r="M629" s="28"/>
      <c r="N629" s="28"/>
      <c r="O629" s="28"/>
      <c r="P629" s="28"/>
    </row>
    <row r="630" spans="1:19">
      <c r="H630">
        <v>13.4</v>
      </c>
      <c r="I630">
        <v>16.3</v>
      </c>
      <c r="J630">
        <v>16.8</v>
      </c>
      <c r="K630">
        <v>11.5</v>
      </c>
      <c r="L630">
        <v>11</v>
      </c>
      <c r="M630">
        <v>10.9</v>
      </c>
      <c r="N630">
        <v>11.5</v>
      </c>
      <c r="O630">
        <v>11.5</v>
      </c>
      <c r="P630">
        <v>11.5</v>
      </c>
    </row>
    <row r="631" spans="1:19">
      <c r="G631" s="28"/>
    </row>
  </sheetData>
  <mergeCells count="748">
    <mergeCell ref="D420:D423"/>
    <mergeCell ref="D408:D411"/>
    <mergeCell ref="A424:A427"/>
    <mergeCell ref="B424:B427"/>
    <mergeCell ref="D424:D427"/>
    <mergeCell ref="E424:E427"/>
    <mergeCell ref="D400:D403"/>
    <mergeCell ref="E400:E403"/>
    <mergeCell ref="E420:E423"/>
    <mergeCell ref="R366:R369"/>
    <mergeCell ref="A366:A369"/>
    <mergeCell ref="B366:B369"/>
    <mergeCell ref="D366:D369"/>
    <mergeCell ref="E366:E369"/>
    <mergeCell ref="A420:A423"/>
    <mergeCell ref="B420:B423"/>
    <mergeCell ref="Q420:Q423"/>
    <mergeCell ref="Q424:Q427"/>
    <mergeCell ref="E408:E411"/>
    <mergeCell ref="Q400:Q403"/>
    <mergeCell ref="R400:R403"/>
    <mergeCell ref="A396:A399"/>
    <mergeCell ref="B396:B399"/>
    <mergeCell ref="D396:D399"/>
    <mergeCell ref="E396:E399"/>
    <mergeCell ref="A408:A411"/>
    <mergeCell ref="S387:S390"/>
    <mergeCell ref="R387:R390"/>
    <mergeCell ref="A378:A381"/>
    <mergeCell ref="B378:B381"/>
    <mergeCell ref="D378:D381"/>
    <mergeCell ref="Q428:Q431"/>
    <mergeCell ref="A428:A431"/>
    <mergeCell ref="B428:B431"/>
    <mergeCell ref="D428:D431"/>
    <mergeCell ref="E428:E431"/>
    <mergeCell ref="R420:R423"/>
    <mergeCell ref="S420:S423"/>
    <mergeCell ref="Q1:S9"/>
    <mergeCell ref="S199:S202"/>
    <mergeCell ref="S392:S395"/>
    <mergeCell ref="S383:S386"/>
    <mergeCell ref="S350:S353"/>
    <mergeCell ref="S345:S348"/>
    <mergeCell ref="A391:S391"/>
    <mergeCell ref="A392:A395"/>
    <mergeCell ref="S416:S419"/>
    <mergeCell ref="Q408:Q411"/>
    <mergeCell ref="R408:R411"/>
    <mergeCell ref="B433:B436"/>
    <mergeCell ref="S433:S436"/>
    <mergeCell ref="S412:S415"/>
    <mergeCell ref="B408:B411"/>
    <mergeCell ref="E433:E436"/>
    <mergeCell ref="R428:R431"/>
    <mergeCell ref="S428:S431"/>
    <mergeCell ref="A433:A436"/>
    <mergeCell ref="S446:S449"/>
    <mergeCell ref="Q438:Q441"/>
    <mergeCell ref="Q446:Q449"/>
    <mergeCell ref="Q442:Q445"/>
    <mergeCell ref="D446:D449"/>
    <mergeCell ref="E446:E449"/>
    <mergeCell ref="B442:B445"/>
    <mergeCell ref="S442:S445"/>
    <mergeCell ref="S438:S441"/>
    <mergeCell ref="S450:S453"/>
    <mergeCell ref="A437:S437"/>
    <mergeCell ref="D442:D445"/>
    <mergeCell ref="E442:E445"/>
    <mergeCell ref="A438:A441"/>
    <mergeCell ref="A442:A445"/>
    <mergeCell ref="B438:B441"/>
    <mergeCell ref="E438:E441"/>
    <mergeCell ref="Q416:Q419"/>
    <mergeCell ref="R459:R462"/>
    <mergeCell ref="S459:S462"/>
    <mergeCell ref="R424:R427"/>
    <mergeCell ref="S424:S427"/>
    <mergeCell ref="R446:R449"/>
    <mergeCell ref="R442:R445"/>
    <mergeCell ref="A432:S432"/>
    <mergeCell ref="D450:D453"/>
    <mergeCell ref="E450:E453"/>
    <mergeCell ref="Q454:Q457"/>
    <mergeCell ref="R454:R457"/>
    <mergeCell ref="S454:S457"/>
    <mergeCell ref="Q450:Q453"/>
    <mergeCell ref="R450:R453"/>
    <mergeCell ref="A416:A419"/>
    <mergeCell ref="B416:B419"/>
    <mergeCell ref="R416:R419"/>
    <mergeCell ref="D416:D419"/>
    <mergeCell ref="E416:E419"/>
    <mergeCell ref="A450:A453"/>
    <mergeCell ref="A446:A449"/>
    <mergeCell ref="Q433:Q436"/>
    <mergeCell ref="S408:S411"/>
    <mergeCell ref="A412:A415"/>
    <mergeCell ref="B412:B415"/>
    <mergeCell ref="D412:D415"/>
    <mergeCell ref="E412:E415"/>
    <mergeCell ref="Q412:Q415"/>
    <mergeCell ref="R412:R415"/>
    <mergeCell ref="S400:S403"/>
    <mergeCell ref="A404:A407"/>
    <mergeCell ref="B404:B407"/>
    <mergeCell ref="D404:D407"/>
    <mergeCell ref="E404:E407"/>
    <mergeCell ref="Q404:Q407"/>
    <mergeCell ref="R404:R407"/>
    <mergeCell ref="S404:S407"/>
    <mergeCell ref="A400:A403"/>
    <mergeCell ref="B400:B403"/>
    <mergeCell ref="E378:E381"/>
    <mergeCell ref="Q396:Q399"/>
    <mergeCell ref="R396:R399"/>
    <mergeCell ref="R374:R377"/>
    <mergeCell ref="Q392:Q395"/>
    <mergeCell ref="Q383:Q386"/>
    <mergeCell ref="E392:E395"/>
    <mergeCell ref="Q366:Q369"/>
    <mergeCell ref="S374:S377"/>
    <mergeCell ref="Q378:Q381"/>
    <mergeCell ref="R378:R381"/>
    <mergeCell ref="S378:S381"/>
    <mergeCell ref="Q374:Q377"/>
    <mergeCell ref="S366:S369"/>
    <mergeCell ref="Q370:Q373"/>
    <mergeCell ref="S396:S399"/>
    <mergeCell ref="A382:S382"/>
    <mergeCell ref="A383:A386"/>
    <mergeCell ref="B383:B386"/>
    <mergeCell ref="A387:A390"/>
    <mergeCell ref="B387:B390"/>
    <mergeCell ref="D387:D390"/>
    <mergeCell ref="E387:E390"/>
    <mergeCell ref="B392:B395"/>
    <mergeCell ref="Q387:Q390"/>
    <mergeCell ref="D358:D361"/>
    <mergeCell ref="E358:E361"/>
    <mergeCell ref="Q358:Q361"/>
    <mergeCell ref="R358:R361"/>
    <mergeCell ref="S358:S361"/>
    <mergeCell ref="S362:S365"/>
    <mergeCell ref="Q362:Q365"/>
    <mergeCell ref="B345:B348"/>
    <mergeCell ref="E354:E357"/>
    <mergeCell ref="E345:E348"/>
    <mergeCell ref="A350:A353"/>
    <mergeCell ref="D354:D357"/>
    <mergeCell ref="A354:A357"/>
    <mergeCell ref="B354:B357"/>
    <mergeCell ref="A358:A361"/>
    <mergeCell ref="B358:B361"/>
    <mergeCell ref="A345:A348"/>
    <mergeCell ref="B350:B353"/>
    <mergeCell ref="A374:A377"/>
    <mergeCell ref="B374:B377"/>
    <mergeCell ref="A349:S349"/>
    <mergeCell ref="Q345:Q348"/>
    <mergeCell ref="R370:R373"/>
    <mergeCell ref="S370:S373"/>
    <mergeCell ref="E362:E365"/>
    <mergeCell ref="R354:R357"/>
    <mergeCell ref="D374:D377"/>
    <mergeCell ref="E374:E377"/>
    <mergeCell ref="A362:A365"/>
    <mergeCell ref="B362:B365"/>
    <mergeCell ref="D362:D365"/>
    <mergeCell ref="A370:A373"/>
    <mergeCell ref="B370:B373"/>
    <mergeCell ref="D370:D373"/>
    <mergeCell ref="E370:E373"/>
    <mergeCell ref="B328:B331"/>
    <mergeCell ref="A332:A335"/>
    <mergeCell ref="A324:A327"/>
    <mergeCell ref="B324:B327"/>
    <mergeCell ref="D324:D327"/>
    <mergeCell ref="E324:E327"/>
    <mergeCell ref="Q336:Q339"/>
    <mergeCell ref="R336:R339"/>
    <mergeCell ref="D328:D331"/>
    <mergeCell ref="R362:R365"/>
    <mergeCell ref="E350:E353"/>
    <mergeCell ref="Q354:Q357"/>
    <mergeCell ref="A344:S344"/>
    <mergeCell ref="B336:B339"/>
    <mergeCell ref="D336:D339"/>
    <mergeCell ref="A328:A331"/>
    <mergeCell ref="D316:D319"/>
    <mergeCell ref="D312:D315"/>
    <mergeCell ref="S336:S339"/>
    <mergeCell ref="E340:E343"/>
    <mergeCell ref="A340:A343"/>
    <mergeCell ref="B340:B343"/>
    <mergeCell ref="D340:D343"/>
    <mergeCell ref="A336:A339"/>
    <mergeCell ref="B332:B335"/>
    <mergeCell ref="D332:D335"/>
    <mergeCell ref="A308:A311"/>
    <mergeCell ref="B308:B311"/>
    <mergeCell ref="D308:D311"/>
    <mergeCell ref="A312:A315"/>
    <mergeCell ref="A320:A323"/>
    <mergeCell ref="B320:B323"/>
    <mergeCell ref="D320:D323"/>
    <mergeCell ref="B312:B315"/>
    <mergeCell ref="A316:A319"/>
    <mergeCell ref="B316:B319"/>
    <mergeCell ref="Q280:Q283"/>
    <mergeCell ref="Q272:Q275"/>
    <mergeCell ref="Q276:Q279"/>
    <mergeCell ref="A304:A307"/>
    <mergeCell ref="B304:B307"/>
    <mergeCell ref="D304:D307"/>
    <mergeCell ref="B292:B295"/>
    <mergeCell ref="D292:D295"/>
    <mergeCell ref="A300:A303"/>
    <mergeCell ref="B300:B303"/>
    <mergeCell ref="D300:D303"/>
    <mergeCell ref="A296:A299"/>
    <mergeCell ref="B296:B299"/>
    <mergeCell ref="D296:D299"/>
    <mergeCell ref="A292:A295"/>
    <mergeCell ref="Q320:Q323"/>
    <mergeCell ref="E280:E283"/>
    <mergeCell ref="Q300:Q303"/>
    <mergeCell ref="Q308:Q311"/>
    <mergeCell ref="E288:E291"/>
    <mergeCell ref="Q284:Q287"/>
    <mergeCell ref="Q292:Q295"/>
    <mergeCell ref="E284:E287"/>
    <mergeCell ref="Q288:Q291"/>
    <mergeCell ref="Q296:Q299"/>
    <mergeCell ref="R324:R327"/>
    <mergeCell ref="Q332:Q335"/>
    <mergeCell ref="R340:R343"/>
    <mergeCell ref="S340:S343"/>
    <mergeCell ref="S324:S327"/>
    <mergeCell ref="R332:R335"/>
    <mergeCell ref="Q328:Q331"/>
    <mergeCell ref="R328:R331"/>
    <mergeCell ref="Q324:Q327"/>
    <mergeCell ref="Q340:Q343"/>
    <mergeCell ref="Q312:Q315"/>
    <mergeCell ref="R312:R315"/>
    <mergeCell ref="R316:R319"/>
    <mergeCell ref="R304:R307"/>
    <mergeCell ref="S312:S315"/>
    <mergeCell ref="S304:S307"/>
    <mergeCell ref="R308:R311"/>
    <mergeCell ref="S308:S311"/>
    <mergeCell ref="Q316:Q319"/>
    <mergeCell ref="Q304:Q307"/>
    <mergeCell ref="R272:R275"/>
    <mergeCell ref="R276:R279"/>
    <mergeCell ref="S276:S279"/>
    <mergeCell ref="R280:R283"/>
    <mergeCell ref="S280:S283"/>
    <mergeCell ref="R300:R303"/>
    <mergeCell ref="E328:E331"/>
    <mergeCell ref="E300:E303"/>
    <mergeCell ref="E304:E307"/>
    <mergeCell ref="E332:E335"/>
    <mergeCell ref="E308:E311"/>
    <mergeCell ref="E312:E315"/>
    <mergeCell ref="E316:E319"/>
    <mergeCell ref="E320:E323"/>
    <mergeCell ref="S354:S357"/>
    <mergeCell ref="Q350:Q353"/>
    <mergeCell ref="E276:E279"/>
    <mergeCell ref="B229:B232"/>
    <mergeCell ref="Q245:Q248"/>
    <mergeCell ref="Q249:Q252"/>
    <mergeCell ref="Q241:Q244"/>
    <mergeCell ref="E237:E240"/>
    <mergeCell ref="D229:D232"/>
    <mergeCell ref="S229:S232"/>
    <mergeCell ref="Q225:Q228"/>
    <mergeCell ref="D249:D252"/>
    <mergeCell ref="E249:E252"/>
    <mergeCell ref="B245:B248"/>
    <mergeCell ref="D245:D248"/>
    <mergeCell ref="E245:E248"/>
    <mergeCell ref="D241:D244"/>
    <mergeCell ref="E241:E244"/>
    <mergeCell ref="D237:D240"/>
    <mergeCell ref="Q237:Q240"/>
    <mergeCell ref="E208:E211"/>
    <mergeCell ref="E233:E236"/>
    <mergeCell ref="E229:E232"/>
    <mergeCell ref="A225:A228"/>
    <mergeCell ref="A237:A240"/>
    <mergeCell ref="B237:B240"/>
    <mergeCell ref="S212:S215"/>
    <mergeCell ref="R208:R211"/>
    <mergeCell ref="S208:S211"/>
    <mergeCell ref="R212:R215"/>
    <mergeCell ref="A233:A236"/>
    <mergeCell ref="D190:D193"/>
    <mergeCell ref="E190:E193"/>
    <mergeCell ref="A212:A215"/>
    <mergeCell ref="B212:B215"/>
    <mergeCell ref="B216:B219"/>
    <mergeCell ref="A216:A219"/>
    <mergeCell ref="E199:E202"/>
    <mergeCell ref="A199:A202"/>
    <mergeCell ref="Q199:Q202"/>
    <mergeCell ref="A198:S198"/>
    <mergeCell ref="S194:S197"/>
    <mergeCell ref="D208:D211"/>
    <mergeCell ref="Q208:Q211"/>
    <mergeCell ref="B199:B202"/>
    <mergeCell ref="Q194:Q197"/>
    <mergeCell ref="A190:A193"/>
    <mergeCell ref="B190:B193"/>
    <mergeCell ref="B204:B207"/>
    <mergeCell ref="A186:A189"/>
    <mergeCell ref="B186:B189"/>
    <mergeCell ref="Q220:Q223"/>
    <mergeCell ref="D212:D215"/>
    <mergeCell ref="E212:E215"/>
    <mergeCell ref="B208:B211"/>
    <mergeCell ref="Q216:Q219"/>
    <mergeCell ref="E220:E223"/>
    <mergeCell ref="S220:S223"/>
    <mergeCell ref="E225:E228"/>
    <mergeCell ref="S225:S228"/>
    <mergeCell ref="Q204:Q207"/>
    <mergeCell ref="R194:R197"/>
    <mergeCell ref="E204:E207"/>
    <mergeCell ref="A203:S203"/>
    <mergeCell ref="A204:A207"/>
    <mergeCell ref="Q212:Q215"/>
    <mergeCell ref="R216:R219"/>
    <mergeCell ref="S216:S219"/>
    <mergeCell ref="D216:D219"/>
    <mergeCell ref="E216:E219"/>
    <mergeCell ref="A256:A259"/>
    <mergeCell ref="A224:S224"/>
    <mergeCell ref="A220:A223"/>
    <mergeCell ref="B220:B223"/>
    <mergeCell ref="R220:R223"/>
    <mergeCell ref="D220:D223"/>
    <mergeCell ref="A268:A271"/>
    <mergeCell ref="B268:B271"/>
    <mergeCell ref="Q233:Q236"/>
    <mergeCell ref="R233:R236"/>
    <mergeCell ref="S233:S236"/>
    <mergeCell ref="R229:R232"/>
    <mergeCell ref="A241:A244"/>
    <mergeCell ref="B241:B244"/>
    <mergeCell ref="Q256:Q259"/>
    <mergeCell ref="R264:R267"/>
    <mergeCell ref="Q264:Q267"/>
    <mergeCell ref="B225:B228"/>
    <mergeCell ref="A229:A232"/>
    <mergeCell ref="S296:S299"/>
    <mergeCell ref="E264:E267"/>
    <mergeCell ref="B272:B275"/>
    <mergeCell ref="D272:D275"/>
    <mergeCell ref="A264:A267"/>
    <mergeCell ref="B264:B267"/>
    <mergeCell ref="A276:A279"/>
    <mergeCell ref="B276:B279"/>
    <mergeCell ref="D276:D279"/>
    <mergeCell ref="D284:D287"/>
    <mergeCell ref="A280:A283"/>
    <mergeCell ref="B288:B291"/>
    <mergeCell ref="A284:A287"/>
    <mergeCell ref="B284:B287"/>
    <mergeCell ref="D288:D291"/>
    <mergeCell ref="A288:A291"/>
    <mergeCell ref="B280:B283"/>
    <mergeCell ref="D280:D283"/>
    <mergeCell ref="B260:B263"/>
    <mergeCell ref="E268:E271"/>
    <mergeCell ref="E272:E275"/>
    <mergeCell ref="E336:E339"/>
    <mergeCell ref="E260:E263"/>
    <mergeCell ref="D260:D263"/>
    <mergeCell ref="E292:E295"/>
    <mergeCell ref="E296:E299"/>
    <mergeCell ref="Q260:Q263"/>
    <mergeCell ref="R260:R263"/>
    <mergeCell ref="S260:S263"/>
    <mergeCell ref="Q268:Q271"/>
    <mergeCell ref="A260:A263"/>
    <mergeCell ref="A272:A275"/>
    <mergeCell ref="D268:D271"/>
    <mergeCell ref="D264:D267"/>
    <mergeCell ref="R268:R271"/>
    <mergeCell ref="S268:S271"/>
    <mergeCell ref="R320:R323"/>
    <mergeCell ref="Q229:Q232"/>
    <mergeCell ref="R237:R240"/>
    <mergeCell ref="S237:S240"/>
    <mergeCell ref="S256:S259"/>
    <mergeCell ref="S245:S248"/>
    <mergeCell ref="R249:R252"/>
    <mergeCell ref="S249:S252"/>
    <mergeCell ref="S272:S275"/>
    <mergeCell ref="R284:R287"/>
    <mergeCell ref="R292:R295"/>
    <mergeCell ref="A254:S254"/>
    <mergeCell ref="E256:E259"/>
    <mergeCell ref="A253:S253"/>
    <mergeCell ref="R245:R248"/>
    <mergeCell ref="A245:A248"/>
    <mergeCell ref="A249:A252"/>
    <mergeCell ref="S292:S295"/>
    <mergeCell ref="S284:S287"/>
    <mergeCell ref="S264:S267"/>
    <mergeCell ref="Q12:Q13"/>
    <mergeCell ref="B16:B19"/>
    <mergeCell ref="R241:R244"/>
    <mergeCell ref="S241:S244"/>
    <mergeCell ref="R296:R299"/>
    <mergeCell ref="B233:B236"/>
    <mergeCell ref="D233:D236"/>
    <mergeCell ref="B249:B252"/>
    <mergeCell ref="B256:B259"/>
    <mergeCell ref="S288:S291"/>
    <mergeCell ref="S190:S193"/>
    <mergeCell ref="S186:S189"/>
    <mergeCell ref="R12:R13"/>
    <mergeCell ref="S12:S13"/>
    <mergeCell ref="A15:R15"/>
    <mergeCell ref="Q16:Q19"/>
    <mergeCell ref="R16:R19"/>
    <mergeCell ref="S16:S19"/>
    <mergeCell ref="A16:A19"/>
    <mergeCell ref="E16:E19"/>
    <mergeCell ref="F12:F13"/>
    <mergeCell ref="G12:G13"/>
    <mergeCell ref="H12:P12"/>
    <mergeCell ref="S204:S207"/>
    <mergeCell ref="D194:D197"/>
    <mergeCell ref="E194:E197"/>
    <mergeCell ref="Q190:Q193"/>
    <mergeCell ref="R186:R189"/>
    <mergeCell ref="E186:E189"/>
    <mergeCell ref="R190:R193"/>
    <mergeCell ref="B454:B457"/>
    <mergeCell ref="D454:D457"/>
    <mergeCell ref="E454:E457"/>
    <mergeCell ref="A208:A211"/>
    <mergeCell ref="B10:S10"/>
    <mergeCell ref="A12:A13"/>
    <mergeCell ref="B12:B13"/>
    <mergeCell ref="C12:C13"/>
    <mergeCell ref="D12:D13"/>
    <mergeCell ref="E12:E13"/>
    <mergeCell ref="A463:A466"/>
    <mergeCell ref="B463:B466"/>
    <mergeCell ref="E459:E462"/>
    <mergeCell ref="Q459:Q462"/>
    <mergeCell ref="A459:A462"/>
    <mergeCell ref="Q463:Q466"/>
    <mergeCell ref="B459:B462"/>
    <mergeCell ref="S463:S466"/>
    <mergeCell ref="A467:A470"/>
    <mergeCell ref="B467:B470"/>
    <mergeCell ref="D467:D470"/>
    <mergeCell ref="E467:E470"/>
    <mergeCell ref="Q467:Q470"/>
    <mergeCell ref="R467:R470"/>
    <mergeCell ref="S467:S470"/>
    <mergeCell ref="D463:D466"/>
    <mergeCell ref="E463:E466"/>
    <mergeCell ref="R463:R466"/>
    <mergeCell ref="Q624:Q627"/>
    <mergeCell ref="R624:R627"/>
    <mergeCell ref="S624:S627"/>
    <mergeCell ref="S497:S500"/>
    <mergeCell ref="S502:S505"/>
    <mergeCell ref="R480:R483"/>
    <mergeCell ref="R484:R487"/>
    <mergeCell ref="S480:S483"/>
    <mergeCell ref="Q471:Q474"/>
    <mergeCell ref="E484:E487"/>
    <mergeCell ref="E480:E483"/>
    <mergeCell ref="Q480:Q483"/>
    <mergeCell ref="Q484:Q487"/>
    <mergeCell ref="A624:A627"/>
    <mergeCell ref="B624:B627"/>
    <mergeCell ref="D624:D627"/>
    <mergeCell ref="E624:E627"/>
    <mergeCell ref="S471:S474"/>
    <mergeCell ref="A476:A479"/>
    <mergeCell ref="D492:D495"/>
    <mergeCell ref="E492:E495"/>
    <mergeCell ref="S484:S487"/>
    <mergeCell ref="Q488:Q491"/>
    <mergeCell ref="R488:R491"/>
    <mergeCell ref="S488:S491"/>
    <mergeCell ref="Q492:Q495"/>
    <mergeCell ref="D484:D487"/>
    <mergeCell ref="E476:E479"/>
    <mergeCell ref="A480:A483"/>
    <mergeCell ref="B480:B483"/>
    <mergeCell ref="D480:D483"/>
    <mergeCell ref="B476:B479"/>
    <mergeCell ref="R471:R474"/>
    <mergeCell ref="A471:A474"/>
    <mergeCell ref="B471:B474"/>
    <mergeCell ref="D471:D474"/>
    <mergeCell ref="E471:E474"/>
    <mergeCell ref="R492:R495"/>
    <mergeCell ref="S492:S495"/>
    <mergeCell ref="A488:A491"/>
    <mergeCell ref="B488:B491"/>
    <mergeCell ref="D488:D491"/>
    <mergeCell ref="E488:E491"/>
    <mergeCell ref="A506:A509"/>
    <mergeCell ref="B506:B509"/>
    <mergeCell ref="D506:D509"/>
    <mergeCell ref="A497:A500"/>
    <mergeCell ref="A501:S501"/>
    <mergeCell ref="Q502:Q505"/>
    <mergeCell ref="S506:S509"/>
    <mergeCell ref="B502:B505"/>
    <mergeCell ref="S510:S513"/>
    <mergeCell ref="E497:E500"/>
    <mergeCell ref="B497:B500"/>
    <mergeCell ref="E502:E505"/>
    <mergeCell ref="E506:E509"/>
    <mergeCell ref="Q497:Q500"/>
    <mergeCell ref="Q506:Q509"/>
    <mergeCell ref="R506:R509"/>
    <mergeCell ref="Q510:Q513"/>
    <mergeCell ref="R510:R513"/>
    <mergeCell ref="S514:S517"/>
    <mergeCell ref="S518:S521"/>
    <mergeCell ref="A514:A517"/>
    <mergeCell ref="B514:B517"/>
    <mergeCell ref="D514:D517"/>
    <mergeCell ref="E514:E517"/>
    <mergeCell ref="A510:A513"/>
    <mergeCell ref="B510:B513"/>
    <mergeCell ref="D510:D513"/>
    <mergeCell ref="E510:E513"/>
    <mergeCell ref="Q514:Q517"/>
    <mergeCell ref="R514:R517"/>
    <mergeCell ref="Q522:Q525"/>
    <mergeCell ref="R522:R525"/>
    <mergeCell ref="S522:S525"/>
    <mergeCell ref="A518:A521"/>
    <mergeCell ref="B518:B521"/>
    <mergeCell ref="Q518:Q521"/>
    <mergeCell ref="R518:R521"/>
    <mergeCell ref="D518:D521"/>
    <mergeCell ref="E518:E521"/>
    <mergeCell ref="A522:A525"/>
    <mergeCell ref="S538:S541"/>
    <mergeCell ref="A534:A537"/>
    <mergeCell ref="B534:B537"/>
    <mergeCell ref="Q534:Q537"/>
    <mergeCell ref="R534:R537"/>
    <mergeCell ref="D534:D537"/>
    <mergeCell ref="E534:E537"/>
    <mergeCell ref="S534:S537"/>
    <mergeCell ref="A538:A541"/>
    <mergeCell ref="R530:R533"/>
    <mergeCell ref="S530:S533"/>
    <mergeCell ref="A526:A529"/>
    <mergeCell ref="B526:B529"/>
    <mergeCell ref="D526:D529"/>
    <mergeCell ref="E526:E529"/>
    <mergeCell ref="Q546:Q549"/>
    <mergeCell ref="R546:R549"/>
    <mergeCell ref="Q526:Q529"/>
    <mergeCell ref="R526:R529"/>
    <mergeCell ref="S526:S529"/>
    <mergeCell ref="A530:A533"/>
    <mergeCell ref="B530:B533"/>
    <mergeCell ref="D530:D533"/>
    <mergeCell ref="E530:E533"/>
    <mergeCell ref="Q530:Q533"/>
    <mergeCell ref="A542:A545"/>
    <mergeCell ref="B542:B545"/>
    <mergeCell ref="A546:A549"/>
    <mergeCell ref="B546:B549"/>
    <mergeCell ref="D546:D549"/>
    <mergeCell ref="E546:E549"/>
    <mergeCell ref="D538:D541"/>
    <mergeCell ref="E538:E541"/>
    <mergeCell ref="Q538:Q541"/>
    <mergeCell ref="Q542:Q545"/>
    <mergeCell ref="R542:R545"/>
    <mergeCell ref="D542:D545"/>
    <mergeCell ref="E542:E545"/>
    <mergeCell ref="R538:R541"/>
    <mergeCell ref="S542:S545"/>
    <mergeCell ref="S546:S549"/>
    <mergeCell ref="D550:D553"/>
    <mergeCell ref="Q558:Q561"/>
    <mergeCell ref="A554:A557"/>
    <mergeCell ref="B554:B557"/>
    <mergeCell ref="D554:D557"/>
    <mergeCell ref="D558:D561"/>
    <mergeCell ref="R558:R561"/>
    <mergeCell ref="S558:S561"/>
    <mergeCell ref="E554:E557"/>
    <mergeCell ref="A550:A553"/>
    <mergeCell ref="B550:B553"/>
    <mergeCell ref="E558:E561"/>
    <mergeCell ref="S566:S569"/>
    <mergeCell ref="A558:A561"/>
    <mergeCell ref="E550:E553"/>
    <mergeCell ref="Q562:Q565"/>
    <mergeCell ref="R562:R565"/>
    <mergeCell ref="S562:S565"/>
    <mergeCell ref="S550:S553"/>
    <mergeCell ref="Q554:Q557"/>
    <mergeCell ref="R554:R557"/>
    <mergeCell ref="S554:S557"/>
    <mergeCell ref="Q550:Q553"/>
    <mergeCell ref="R550:R553"/>
    <mergeCell ref="Q570:Q573"/>
    <mergeCell ref="R570:R573"/>
    <mergeCell ref="S570:S573"/>
    <mergeCell ref="A566:A569"/>
    <mergeCell ref="B566:B569"/>
    <mergeCell ref="Q566:Q569"/>
    <mergeCell ref="R566:R569"/>
    <mergeCell ref="D566:D569"/>
    <mergeCell ref="E566:E569"/>
    <mergeCell ref="A570:A573"/>
    <mergeCell ref="S574:S577"/>
    <mergeCell ref="A578:A581"/>
    <mergeCell ref="B578:B581"/>
    <mergeCell ref="D578:D581"/>
    <mergeCell ref="E578:E581"/>
    <mergeCell ref="Q578:Q581"/>
    <mergeCell ref="R578:R581"/>
    <mergeCell ref="S578:S581"/>
    <mergeCell ref="S582:S585"/>
    <mergeCell ref="A586:A589"/>
    <mergeCell ref="B586:B589"/>
    <mergeCell ref="D586:D589"/>
    <mergeCell ref="A574:A577"/>
    <mergeCell ref="B574:B577"/>
    <mergeCell ref="D582:D585"/>
    <mergeCell ref="Q582:Q585"/>
    <mergeCell ref="Q574:Q577"/>
    <mergeCell ref="D574:D577"/>
    <mergeCell ref="S598:S601"/>
    <mergeCell ref="E586:E589"/>
    <mergeCell ref="B582:B585"/>
    <mergeCell ref="A590:A593"/>
    <mergeCell ref="B590:B593"/>
    <mergeCell ref="A582:A585"/>
    <mergeCell ref="R582:R585"/>
    <mergeCell ref="S594:S597"/>
    <mergeCell ref="A594:A597"/>
    <mergeCell ref="B594:B597"/>
    <mergeCell ref="Q590:Q593"/>
    <mergeCell ref="R590:R593"/>
    <mergeCell ref="D590:D593"/>
    <mergeCell ref="E590:E593"/>
    <mergeCell ref="S602:S605"/>
    <mergeCell ref="D598:D601"/>
    <mergeCell ref="E598:E601"/>
    <mergeCell ref="Q598:Q601"/>
    <mergeCell ref="R598:R601"/>
    <mergeCell ref="R602:R605"/>
    <mergeCell ref="Q594:Q597"/>
    <mergeCell ref="R594:R597"/>
    <mergeCell ref="A606:A609"/>
    <mergeCell ref="B606:B609"/>
    <mergeCell ref="A602:A605"/>
    <mergeCell ref="B602:B605"/>
    <mergeCell ref="D602:D605"/>
    <mergeCell ref="E602:E605"/>
    <mergeCell ref="Q602:Q605"/>
    <mergeCell ref="D594:D597"/>
    <mergeCell ref="B446:B449"/>
    <mergeCell ref="A458:S458"/>
    <mergeCell ref="A184:S184"/>
    <mergeCell ref="A185:S185"/>
    <mergeCell ref="A194:A197"/>
    <mergeCell ref="B194:B197"/>
    <mergeCell ref="Q186:Q189"/>
    <mergeCell ref="S300:S303"/>
    <mergeCell ref="R288:R291"/>
    <mergeCell ref="A454:A457"/>
    <mergeCell ref="S316:S319"/>
    <mergeCell ref="S320:S323"/>
    <mergeCell ref="S332:S335"/>
    <mergeCell ref="S328:S331"/>
    <mergeCell ref="A496:S496"/>
    <mergeCell ref="A492:A495"/>
    <mergeCell ref="B492:B495"/>
    <mergeCell ref="A484:A487"/>
    <mergeCell ref="B484:B487"/>
    <mergeCell ref="B450:B453"/>
    <mergeCell ref="S606:S609"/>
    <mergeCell ref="Q614:Q617"/>
    <mergeCell ref="R614:R617"/>
    <mergeCell ref="A475:S475"/>
    <mergeCell ref="R476:R479"/>
    <mergeCell ref="S476:S479"/>
    <mergeCell ref="E610:E613"/>
    <mergeCell ref="D606:D609"/>
    <mergeCell ref="E606:E609"/>
    <mergeCell ref="Q610:Q613"/>
    <mergeCell ref="S590:S593"/>
    <mergeCell ref="S610:S613"/>
    <mergeCell ref="Q586:Q589"/>
    <mergeCell ref="R586:R589"/>
    <mergeCell ref="S586:S589"/>
    <mergeCell ref="Q619:Q623"/>
    <mergeCell ref="S619:S623"/>
    <mergeCell ref="S614:S617"/>
    <mergeCell ref="Q606:Q609"/>
    <mergeCell ref="R606:R609"/>
    <mergeCell ref="A502:A505"/>
    <mergeCell ref="B619:B623"/>
    <mergeCell ref="A619:A623"/>
    <mergeCell ref="A614:A617"/>
    <mergeCell ref="B614:B617"/>
    <mergeCell ref="A598:A601"/>
    <mergeCell ref="B598:B601"/>
    <mergeCell ref="A610:A613"/>
    <mergeCell ref="B610:B613"/>
    <mergeCell ref="B538:B541"/>
    <mergeCell ref="A562:A565"/>
    <mergeCell ref="B562:B565"/>
    <mergeCell ref="D562:D565"/>
    <mergeCell ref="E562:E565"/>
    <mergeCell ref="R574:R577"/>
    <mergeCell ref="E619:E623"/>
    <mergeCell ref="E582:E585"/>
    <mergeCell ref="R610:R613"/>
    <mergeCell ref="D614:D617"/>
    <mergeCell ref="D610:D613"/>
    <mergeCell ref="E614:E617"/>
    <mergeCell ref="B522:B525"/>
    <mergeCell ref="D522:D525"/>
    <mergeCell ref="E522:E525"/>
    <mergeCell ref="B558:B561"/>
    <mergeCell ref="B570:B573"/>
    <mergeCell ref="D570:D573"/>
    <mergeCell ref="E570:E573"/>
    <mergeCell ref="E594:E597"/>
    <mergeCell ref="E574:E577"/>
  </mergeCells>
  <phoneticPr fontId="0" type="noConversion"/>
  <pageMargins left="1.23" right="0.27559055118110237" top="0.39370078740157483" bottom="0.46" header="0.31496062992125984" footer="0.25"/>
  <pageSetup paperSize="9" scale="42" fitToWidth="25" fitToHeight="14" orientation="landscape" verticalDpi="300" r:id="rId1"/>
  <headerFooter alignWithMargins="0">
    <oddFooter xml:space="preserve">&amp;C
</oddFooter>
  </headerFooter>
  <rowBreaks count="12" manualBreakCount="12">
    <brk id="211" max="18" man="1"/>
    <brk id="248" max="18" man="1"/>
    <brk id="283" max="18" man="1"/>
    <brk id="307" max="18" man="1"/>
    <brk id="343" max="18" man="1"/>
    <brk id="381" max="18" man="1"/>
    <brk id="431" max="18" man="1"/>
    <brk id="457" max="18" man="1"/>
    <brk id="474" max="18" man="1"/>
    <brk id="495" max="18" man="1"/>
    <brk id="541" max="18" man="1"/>
    <brk id="589"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Байкал Свод</vt:lpstr>
      <vt:lpstr>'Байкал Свод'!Заголовки_для_печати</vt:lpstr>
      <vt:lpstr>'Байкал Свод'!Область_печати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kruchkov</cp:lastModifiedBy>
  <cp:lastPrinted>2011-11-29T13:23:32Z</cp:lastPrinted>
  <dcterms:created xsi:type="dcterms:W3CDTF">1996-10-08T23:32:33Z</dcterms:created>
  <dcterms:modified xsi:type="dcterms:W3CDTF">2011-12-07T08:26:27Z</dcterms:modified>
</cp:coreProperties>
</file>